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750pha\01 DS Kotorská\06_PREDANI\VV\"/>
    </mc:Choice>
  </mc:AlternateContent>
  <bookViews>
    <workbookView xWindow="0" yWindow="0" windowWidth="18540" windowHeight="11040" activeTab="1"/>
  </bookViews>
  <sheets>
    <sheet name="Rekapitulace stavby" sheetId="1" r:id="rId1"/>
    <sheet name="01 - DS Kotorská - staveb..." sheetId="2" r:id="rId2"/>
    <sheet name="02 - TZB - technické zabe..." sheetId="3" r:id="rId3"/>
    <sheet name="ZTI" sheetId="6" r:id="rId4"/>
    <sheet name="SIL - silnoproud" sheetId="10" r:id="rId5"/>
    <sheet name="SLB - slaboproud" sheetId="8" r:id="rId6"/>
    <sheet name="VZT" sheetId="9" r:id="rId7"/>
    <sheet name="03 - VRN - vedlejší rozpo..." sheetId="4" r:id="rId8"/>
    <sheet name="Pokyny pro vyplnění" sheetId="5" r:id="rId9"/>
  </sheets>
  <definedNames>
    <definedName name="_xlnm._FilterDatabase" localSheetId="1" hidden="1">'01 - DS Kotorská - staveb...'!$C$102:$K$852</definedName>
    <definedName name="_xlnm._FilterDatabase" localSheetId="2" hidden="1">'02 - TZB - technické zabe...'!$C$83:$K$93</definedName>
    <definedName name="_xlnm._FilterDatabase" localSheetId="7" hidden="1">'03 - VRN - vedlejší rozpo...'!$C$84:$K$105</definedName>
    <definedName name="_xlnm.Print_Titles" localSheetId="1">'01 - DS Kotorská - staveb...'!$102:$102</definedName>
    <definedName name="_xlnm.Print_Titles" localSheetId="2">'02 - TZB - technické zabe...'!$83:$83</definedName>
    <definedName name="_xlnm.Print_Titles" localSheetId="7">'03 - VRN - vedlejší rozpo...'!$84:$84</definedName>
    <definedName name="_xlnm.Print_Titles" localSheetId="0">'Rekapitulace stavby'!$52:$52</definedName>
    <definedName name="_xlnm.Print_Area" localSheetId="1">'01 - DS Kotorská - staveb...'!$C$4:$J$39,'01 - DS Kotorská - staveb...'!$C$45:$J$84,'01 - DS Kotorská - staveb...'!$C$90:$K$852</definedName>
    <definedName name="_xlnm.Print_Area" localSheetId="2">'02 - TZB - technické zabe...'!$C$4:$J$39,'02 - TZB - technické zabe...'!$C$45:$J$65,'02 - TZB - technické zabe...'!$C$71:$K$93</definedName>
    <definedName name="_xlnm.Print_Area" localSheetId="7">'03 - VRN - vedlejší rozpo...'!$C$4:$J$39,'03 - VRN - vedlejší rozpo...'!$C$45:$J$66,'03 - VRN - vedlejší rozpo...'!$C$72:$K$105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62913"/>
</workbook>
</file>

<file path=xl/calcChain.xml><?xml version="1.0" encoding="utf-8"?>
<calcChain xmlns="http://schemas.openxmlformats.org/spreadsheetml/2006/main">
  <c r="G57" i="10" l="1"/>
  <c r="G148" i="10"/>
  <c r="G147" i="10"/>
  <c r="G146" i="10"/>
  <c r="G145" i="10"/>
  <c r="G150" i="10" s="1"/>
  <c r="G21" i="10" s="1"/>
  <c r="G139" i="10"/>
  <c r="G138" i="10"/>
  <c r="G137" i="10"/>
  <c r="G136" i="10"/>
  <c r="G135" i="10"/>
  <c r="G134" i="10"/>
  <c r="G133" i="10"/>
  <c r="G141" i="10" s="1"/>
  <c r="G20" i="10" s="1"/>
  <c r="G127" i="10"/>
  <c r="G125" i="10"/>
  <c r="G124" i="10"/>
  <c r="G123" i="10"/>
  <c r="G122" i="10"/>
  <c r="G121" i="10"/>
  <c r="G120" i="10"/>
  <c r="G119" i="10"/>
  <c r="G117" i="10"/>
  <c r="G115" i="10"/>
  <c r="G113" i="10"/>
  <c r="G111" i="10"/>
  <c r="G109" i="10"/>
  <c r="G107" i="10"/>
  <c r="G105" i="10"/>
  <c r="G101" i="10"/>
  <c r="G99" i="10"/>
  <c r="G97" i="10"/>
  <c r="G95" i="10"/>
  <c r="G93" i="10"/>
  <c r="G91" i="10"/>
  <c r="G89" i="10"/>
  <c r="G87" i="10"/>
  <c r="G85" i="10"/>
  <c r="G76" i="10"/>
  <c r="G74" i="10"/>
  <c r="G72" i="10"/>
  <c r="G70" i="10"/>
  <c r="G68" i="10"/>
  <c r="G66" i="10"/>
  <c r="G64" i="10"/>
  <c r="G59" i="10"/>
  <c r="G55" i="10"/>
  <c r="G53" i="10"/>
  <c r="G51" i="10"/>
  <c r="G49" i="10"/>
  <c r="G47" i="10"/>
  <c r="G42" i="10"/>
  <c r="G41" i="10"/>
  <c r="G40" i="10"/>
  <c r="G39" i="10"/>
  <c r="G38" i="10"/>
  <c r="G30" i="10"/>
  <c r="G29" i="10"/>
  <c r="G28" i="10"/>
  <c r="G27" i="10"/>
  <c r="G26" i="10"/>
  <c r="C21" i="10"/>
  <c r="A21" i="10"/>
  <c r="C20" i="10"/>
  <c r="A20" i="10"/>
  <c r="C19" i="10"/>
  <c r="A19" i="10"/>
  <c r="C18" i="10"/>
  <c r="A18" i="10"/>
  <c r="C17" i="10"/>
  <c r="A17" i="10"/>
  <c r="G79" i="10" l="1"/>
  <c r="G18" i="10" s="1"/>
  <c r="G129" i="10"/>
  <c r="G19" i="10" s="1"/>
  <c r="G31" i="10"/>
  <c r="G17" i="10" s="1"/>
  <c r="G23" i="10" l="1"/>
  <c r="G152" i="10"/>
  <c r="I89" i="3" s="1"/>
  <c r="G24" i="9" l="1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123" i="8"/>
  <c r="G122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7" i="8"/>
  <c r="G96" i="8"/>
  <c r="G95" i="8" s="1"/>
  <c r="G93" i="8"/>
  <c r="G92" i="8"/>
  <c r="G91" i="8"/>
  <c r="G89" i="8"/>
  <c r="G88" i="8"/>
  <c r="G87" i="8"/>
  <c r="G86" i="8"/>
  <c r="G83" i="8"/>
  <c r="G82" i="8"/>
  <c r="G81" i="8"/>
  <c r="G80" i="8"/>
  <c r="G79" i="8"/>
  <c r="G78" i="8"/>
  <c r="G77" i="8"/>
  <c r="G76" i="8"/>
  <c r="G75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6" i="8"/>
  <c r="G55" i="8"/>
  <c r="G54" i="8"/>
  <c r="G53" i="8"/>
  <c r="G50" i="8"/>
  <c r="G49" i="8"/>
  <c r="G48" i="8"/>
  <c r="G47" i="8"/>
  <c r="G46" i="8"/>
  <c r="G45" i="8"/>
  <c r="G44" i="8"/>
  <c r="G43" i="8"/>
  <c r="G42" i="8"/>
  <c r="G41" i="8"/>
  <c r="G40" i="8"/>
  <c r="G36" i="8"/>
  <c r="G35" i="8"/>
  <c r="G32" i="8"/>
  <c r="G31" i="8"/>
  <c r="G30" i="8"/>
  <c r="G29" i="8"/>
  <c r="G28" i="8"/>
  <c r="G27" i="8"/>
  <c r="K97" i="6"/>
  <c r="I97" i="6"/>
  <c r="G97" i="6"/>
  <c r="K96" i="6"/>
  <c r="I96" i="6"/>
  <c r="G96" i="6"/>
  <c r="K95" i="6"/>
  <c r="I95" i="6"/>
  <c r="G95" i="6"/>
  <c r="K94" i="6"/>
  <c r="I94" i="6"/>
  <c r="G94" i="6"/>
  <c r="K93" i="6"/>
  <c r="I93" i="6"/>
  <c r="G93" i="6"/>
  <c r="K92" i="6"/>
  <c r="I92" i="6"/>
  <c r="G92" i="6"/>
  <c r="K91" i="6"/>
  <c r="I91" i="6"/>
  <c r="G91" i="6"/>
  <c r="K90" i="6"/>
  <c r="I90" i="6"/>
  <c r="G90" i="6"/>
  <c r="K89" i="6"/>
  <c r="I89" i="6"/>
  <c r="G89" i="6"/>
  <c r="K88" i="6"/>
  <c r="I88" i="6"/>
  <c r="G88" i="6"/>
  <c r="K87" i="6"/>
  <c r="I87" i="6"/>
  <c r="G87" i="6"/>
  <c r="K86" i="6"/>
  <c r="I86" i="6"/>
  <c r="G86" i="6"/>
  <c r="K85" i="6"/>
  <c r="I85" i="6"/>
  <c r="G85" i="6"/>
  <c r="K84" i="6"/>
  <c r="I84" i="6"/>
  <c r="G84" i="6"/>
  <c r="K83" i="6"/>
  <c r="I83" i="6"/>
  <c r="G83" i="6"/>
  <c r="K82" i="6"/>
  <c r="I82" i="6"/>
  <c r="G82" i="6"/>
  <c r="K81" i="6"/>
  <c r="K98" i="6" s="1"/>
  <c r="I81" i="6"/>
  <c r="G81" i="6"/>
  <c r="G98" i="6" s="1"/>
  <c r="K80" i="6"/>
  <c r="I80" i="6"/>
  <c r="G80" i="6"/>
  <c r="K79" i="6"/>
  <c r="I79" i="6"/>
  <c r="G79" i="6"/>
  <c r="K76" i="6"/>
  <c r="I76" i="6"/>
  <c r="G76" i="6"/>
  <c r="K75" i="6"/>
  <c r="I75" i="6"/>
  <c r="G75" i="6"/>
  <c r="K74" i="6"/>
  <c r="I74" i="6"/>
  <c r="G74" i="6"/>
  <c r="K73" i="6"/>
  <c r="I73" i="6"/>
  <c r="G73" i="6"/>
  <c r="K72" i="6"/>
  <c r="I72" i="6"/>
  <c r="G72" i="6"/>
  <c r="K71" i="6"/>
  <c r="I71" i="6"/>
  <c r="G71" i="6"/>
  <c r="K70" i="6"/>
  <c r="I70" i="6"/>
  <c r="G70" i="6"/>
  <c r="K69" i="6"/>
  <c r="I69" i="6"/>
  <c r="G69" i="6"/>
  <c r="K68" i="6"/>
  <c r="I68" i="6"/>
  <c r="G68" i="6"/>
  <c r="K67" i="6"/>
  <c r="I67" i="6"/>
  <c r="G67" i="6"/>
  <c r="K66" i="6"/>
  <c r="I66" i="6"/>
  <c r="G66" i="6"/>
  <c r="K65" i="6"/>
  <c r="I65" i="6"/>
  <c r="G65" i="6"/>
  <c r="K64" i="6"/>
  <c r="I64" i="6"/>
  <c r="G64" i="6"/>
  <c r="K63" i="6"/>
  <c r="I63" i="6"/>
  <c r="G63" i="6"/>
  <c r="K62" i="6"/>
  <c r="I62" i="6"/>
  <c r="G62" i="6"/>
  <c r="K61" i="6"/>
  <c r="I61" i="6"/>
  <c r="G61" i="6"/>
  <c r="K60" i="6"/>
  <c r="I60" i="6"/>
  <c r="G60" i="6"/>
  <c r="K59" i="6"/>
  <c r="I59" i="6"/>
  <c r="G59" i="6"/>
  <c r="K58" i="6"/>
  <c r="I58" i="6"/>
  <c r="G58" i="6"/>
  <c r="K57" i="6"/>
  <c r="I57" i="6"/>
  <c r="G57" i="6"/>
  <c r="K56" i="6"/>
  <c r="K77" i="6" s="1"/>
  <c r="I56" i="6"/>
  <c r="G56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K54" i="6" s="1"/>
  <c r="I48" i="6"/>
  <c r="G48" i="6"/>
  <c r="K39" i="6"/>
  <c r="K40" i="6" s="1"/>
  <c r="I39" i="6"/>
  <c r="I40" i="6" s="1"/>
  <c r="G39" i="6"/>
  <c r="G40" i="6" s="1"/>
  <c r="K30" i="6"/>
  <c r="K31" i="6" s="1"/>
  <c r="I30" i="6"/>
  <c r="I31" i="6" s="1"/>
  <c r="G30" i="6"/>
  <c r="G31" i="6" s="1"/>
  <c r="K27" i="6"/>
  <c r="I27" i="6"/>
  <c r="G27" i="6"/>
  <c r="K26" i="6"/>
  <c r="I26" i="6"/>
  <c r="G26" i="6"/>
  <c r="K25" i="6"/>
  <c r="I25" i="6"/>
  <c r="G25" i="6"/>
  <c r="K24" i="6"/>
  <c r="I24" i="6"/>
  <c r="G24" i="6"/>
  <c r="K23" i="6"/>
  <c r="K28" i="6" s="1"/>
  <c r="I23" i="6"/>
  <c r="G23" i="6"/>
  <c r="G28" i="6" s="1"/>
  <c r="K22" i="6"/>
  <c r="I22" i="6"/>
  <c r="G22" i="6"/>
  <c r="K21" i="6"/>
  <c r="I21" i="6"/>
  <c r="G21" i="6"/>
  <c r="K18" i="6"/>
  <c r="I18" i="6"/>
  <c r="G18" i="6"/>
  <c r="K17" i="6"/>
  <c r="K19" i="6" s="1"/>
  <c r="I17" i="6"/>
  <c r="G17" i="6"/>
  <c r="K16" i="6"/>
  <c r="I16" i="6"/>
  <c r="G16" i="6"/>
  <c r="K15" i="6"/>
  <c r="I15" i="6"/>
  <c r="G15" i="6"/>
  <c r="G19" i="6" s="1"/>
  <c r="A15" i="6"/>
  <c r="A16" i="6" s="1"/>
  <c r="A17" i="6" s="1"/>
  <c r="A18" i="6" s="1"/>
  <c r="A21" i="6" s="1"/>
  <c r="A22" i="6" s="1"/>
  <c r="A23" i="6" s="1"/>
  <c r="A24" i="6" s="1"/>
  <c r="A25" i="6" s="1"/>
  <c r="A26" i="6" s="1"/>
  <c r="A27" i="6" s="1"/>
  <c r="A30" i="6" s="1"/>
  <c r="A39" i="6" s="1"/>
  <c r="A48" i="6" s="1"/>
  <c r="A49" i="6" s="1"/>
  <c r="A50" i="6" s="1"/>
  <c r="A51" i="6" s="1"/>
  <c r="A52" i="6" s="1"/>
  <c r="A53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K12" i="6"/>
  <c r="K13" i="6" s="1"/>
  <c r="I12" i="6"/>
  <c r="I13" i="6" s="1"/>
  <c r="G12" i="6"/>
  <c r="G13" i="6" s="1"/>
  <c r="G26" i="8" l="1"/>
  <c r="G39" i="8"/>
  <c r="G52" i="8"/>
  <c r="G58" i="8"/>
  <c r="G85" i="8"/>
  <c r="G74" i="8"/>
  <c r="G99" i="8"/>
  <c r="G125" i="8" s="1"/>
  <c r="G17" i="8" s="1"/>
  <c r="G23" i="8" s="1"/>
  <c r="G127" i="8" s="1"/>
  <c r="I91" i="3" s="1"/>
  <c r="I98" i="6"/>
  <c r="I77" i="6"/>
  <c r="G77" i="6"/>
  <c r="J100" i="6" s="1"/>
  <c r="I87" i="3" s="1"/>
  <c r="I54" i="6"/>
  <c r="G54" i="6"/>
  <c r="I28" i="6"/>
  <c r="I19" i="6"/>
  <c r="G26" i="9"/>
  <c r="G28" i="9" s="1"/>
  <c r="I93" i="3" s="1"/>
  <c r="G27" i="9"/>
  <c r="J37" i="4" l="1"/>
  <c r="J36" i="4"/>
  <c r="AY57" i="1"/>
  <c r="J35" i="4"/>
  <c r="AX57" i="1"/>
  <c r="BI104" i="4"/>
  <c r="BH104" i="4"/>
  <c r="BG104" i="4"/>
  <c r="BF104" i="4"/>
  <c r="T104" i="4"/>
  <c r="T103" i="4"/>
  <c r="R104" i="4"/>
  <c r="R103" i="4"/>
  <c r="P104" i="4"/>
  <c r="P103" i="4" s="1"/>
  <c r="BI101" i="4"/>
  <c r="BH101" i="4"/>
  <c r="BG101" i="4"/>
  <c r="BF101" i="4"/>
  <c r="T101" i="4"/>
  <c r="T100" i="4"/>
  <c r="R101" i="4"/>
  <c r="R100" i="4" s="1"/>
  <c r="P101" i="4"/>
  <c r="P100" i="4" s="1"/>
  <c r="BI98" i="4"/>
  <c r="BH98" i="4"/>
  <c r="BG98" i="4"/>
  <c r="BF98" i="4"/>
  <c r="T98" i="4"/>
  <c r="T97" i="4" s="1"/>
  <c r="R98" i="4"/>
  <c r="R97" i="4" s="1"/>
  <c r="P98" i="4"/>
  <c r="P97" i="4"/>
  <c r="BI95" i="4"/>
  <c r="BH95" i="4"/>
  <c r="BG95" i="4"/>
  <c r="BF95" i="4"/>
  <c r="T95" i="4"/>
  <c r="T94" i="4" s="1"/>
  <c r="R95" i="4"/>
  <c r="R94" i="4" s="1"/>
  <c r="P95" i="4"/>
  <c r="P94" i="4" s="1"/>
  <c r="BI88" i="4"/>
  <c r="BH88" i="4"/>
  <c r="BG88" i="4"/>
  <c r="BF88" i="4"/>
  <c r="T88" i="4"/>
  <c r="T87" i="4"/>
  <c r="T86" i="4" s="1"/>
  <c r="T85" i="4" s="1"/>
  <c r="R88" i="4"/>
  <c r="R87" i="4" s="1"/>
  <c r="P88" i="4"/>
  <c r="P87" i="4" s="1"/>
  <c r="J82" i="4"/>
  <c r="J81" i="4"/>
  <c r="F79" i="4"/>
  <c r="E77" i="4"/>
  <c r="J55" i="4"/>
  <c r="J54" i="4"/>
  <c r="F52" i="4"/>
  <c r="E50" i="4"/>
  <c r="J18" i="4"/>
  <c r="E18" i="4"/>
  <c r="F82" i="4" s="1"/>
  <c r="J17" i="4"/>
  <c r="J15" i="4"/>
  <c r="E15" i="4"/>
  <c r="F54" i="4" s="1"/>
  <c r="J14" i="4"/>
  <c r="J12" i="4"/>
  <c r="J52" i="4" s="1"/>
  <c r="E7" i="4"/>
  <c r="E48" i="4" s="1"/>
  <c r="J37" i="3"/>
  <c r="J36" i="3"/>
  <c r="AY56" i="1"/>
  <c r="J35" i="3"/>
  <c r="AX56" i="1" s="1"/>
  <c r="BI93" i="3"/>
  <c r="BH93" i="3"/>
  <c r="BG93" i="3"/>
  <c r="BF93" i="3"/>
  <c r="T93" i="3"/>
  <c r="T92" i="3" s="1"/>
  <c r="R93" i="3"/>
  <c r="R92" i="3" s="1"/>
  <c r="P93" i="3"/>
  <c r="P92" i="3" s="1"/>
  <c r="BI91" i="3"/>
  <c r="BH91" i="3"/>
  <c r="BG91" i="3"/>
  <c r="BF91" i="3"/>
  <c r="T91" i="3"/>
  <c r="T90" i="3" s="1"/>
  <c r="R91" i="3"/>
  <c r="R90" i="3" s="1"/>
  <c r="P91" i="3"/>
  <c r="P90" i="3" s="1"/>
  <c r="BI89" i="3"/>
  <c r="BH89" i="3"/>
  <c r="BG89" i="3"/>
  <c r="BF89" i="3"/>
  <c r="T89" i="3"/>
  <c r="T88" i="3" s="1"/>
  <c r="R89" i="3"/>
  <c r="R88" i="3"/>
  <c r="P89" i="3"/>
  <c r="P88" i="3"/>
  <c r="BI87" i="3"/>
  <c r="BH87" i="3"/>
  <c r="BG87" i="3"/>
  <c r="BF87" i="3"/>
  <c r="T87" i="3"/>
  <c r="T86" i="3" s="1"/>
  <c r="R87" i="3"/>
  <c r="R86" i="3" s="1"/>
  <c r="P87" i="3"/>
  <c r="P86" i="3" s="1"/>
  <c r="J81" i="3"/>
  <c r="J80" i="3"/>
  <c r="F78" i="3"/>
  <c r="E76" i="3"/>
  <c r="J55" i="3"/>
  <c r="J54" i="3"/>
  <c r="F52" i="3"/>
  <c r="E50" i="3"/>
  <c r="J18" i="3"/>
  <c r="E18" i="3"/>
  <c r="F81" i="3"/>
  <c r="J17" i="3"/>
  <c r="J15" i="3"/>
  <c r="E15" i="3"/>
  <c r="F80" i="3"/>
  <c r="J14" i="3"/>
  <c r="J12" i="3"/>
  <c r="J78" i="3" s="1"/>
  <c r="E7" i="3"/>
  <c r="E74" i="3"/>
  <c r="J37" i="2"/>
  <c r="J36" i="2"/>
  <c r="AY55" i="1" s="1"/>
  <c r="J35" i="2"/>
  <c r="AX55" i="1" s="1"/>
  <c r="BI851" i="2"/>
  <c r="BH851" i="2"/>
  <c r="BG851" i="2"/>
  <c r="BF851" i="2"/>
  <c r="T851" i="2"/>
  <c r="R851" i="2"/>
  <c r="P851" i="2"/>
  <c r="BI839" i="2"/>
  <c r="BH839" i="2"/>
  <c r="BG839" i="2"/>
  <c r="BF839" i="2"/>
  <c r="T839" i="2"/>
  <c r="R839" i="2"/>
  <c r="P839" i="2"/>
  <c r="BI837" i="2"/>
  <c r="BH837" i="2"/>
  <c r="BG837" i="2"/>
  <c r="BF837" i="2"/>
  <c r="T837" i="2"/>
  <c r="R837" i="2"/>
  <c r="P837" i="2"/>
  <c r="BI834" i="2"/>
  <c r="BH834" i="2"/>
  <c r="BG834" i="2"/>
  <c r="BF834" i="2"/>
  <c r="T834" i="2"/>
  <c r="R834" i="2"/>
  <c r="P834" i="2"/>
  <c r="BI829" i="2"/>
  <c r="BH829" i="2"/>
  <c r="BG829" i="2"/>
  <c r="BF829" i="2"/>
  <c r="T829" i="2"/>
  <c r="R829" i="2"/>
  <c r="P829" i="2"/>
  <c r="BI827" i="2"/>
  <c r="BH827" i="2"/>
  <c r="BG827" i="2"/>
  <c r="BF827" i="2"/>
  <c r="T827" i="2"/>
  <c r="R827" i="2"/>
  <c r="P827" i="2"/>
  <c r="BI820" i="2"/>
  <c r="BH820" i="2"/>
  <c r="BG820" i="2"/>
  <c r="BF820" i="2"/>
  <c r="T820" i="2"/>
  <c r="R820" i="2"/>
  <c r="P820" i="2"/>
  <c r="BI817" i="2"/>
  <c r="BH817" i="2"/>
  <c r="BG817" i="2"/>
  <c r="BF817" i="2"/>
  <c r="T817" i="2"/>
  <c r="R817" i="2"/>
  <c r="P817" i="2"/>
  <c r="BI815" i="2"/>
  <c r="BH815" i="2"/>
  <c r="BG815" i="2"/>
  <c r="BF815" i="2"/>
  <c r="T815" i="2"/>
  <c r="R815" i="2"/>
  <c r="P815" i="2"/>
  <c r="BI811" i="2"/>
  <c r="BH811" i="2"/>
  <c r="BG811" i="2"/>
  <c r="BF811" i="2"/>
  <c r="T811" i="2"/>
  <c r="R811" i="2"/>
  <c r="P811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98" i="2"/>
  <c r="BH798" i="2"/>
  <c r="BG798" i="2"/>
  <c r="BF798" i="2"/>
  <c r="T798" i="2"/>
  <c r="R798" i="2"/>
  <c r="P798" i="2"/>
  <c r="BI792" i="2"/>
  <c r="BH792" i="2"/>
  <c r="BG792" i="2"/>
  <c r="BF792" i="2"/>
  <c r="T792" i="2"/>
  <c r="R792" i="2"/>
  <c r="P792" i="2"/>
  <c r="BI789" i="2"/>
  <c r="BH789" i="2"/>
  <c r="BG789" i="2"/>
  <c r="BF789" i="2"/>
  <c r="T789" i="2"/>
  <c r="R789" i="2"/>
  <c r="P789" i="2"/>
  <c r="BI787" i="2"/>
  <c r="BH787" i="2"/>
  <c r="BG787" i="2"/>
  <c r="BF787" i="2"/>
  <c r="T787" i="2"/>
  <c r="R787" i="2"/>
  <c r="P787" i="2"/>
  <c r="BI778" i="2"/>
  <c r="BH778" i="2"/>
  <c r="BG778" i="2"/>
  <c r="BF778" i="2"/>
  <c r="T778" i="2"/>
  <c r="R778" i="2"/>
  <c r="P778" i="2"/>
  <c r="BI776" i="2"/>
  <c r="BH776" i="2"/>
  <c r="BG776" i="2"/>
  <c r="BF776" i="2"/>
  <c r="T776" i="2"/>
  <c r="R776" i="2"/>
  <c r="P776" i="2"/>
  <c r="BI769" i="2"/>
  <c r="BH769" i="2"/>
  <c r="BG769" i="2"/>
  <c r="BF769" i="2"/>
  <c r="T769" i="2"/>
  <c r="R769" i="2"/>
  <c r="P769" i="2"/>
  <c r="BI767" i="2"/>
  <c r="BH767" i="2"/>
  <c r="BG767" i="2"/>
  <c r="BF767" i="2"/>
  <c r="T767" i="2"/>
  <c r="R767" i="2"/>
  <c r="P767" i="2"/>
  <c r="BI764" i="2"/>
  <c r="BH764" i="2"/>
  <c r="BG764" i="2"/>
  <c r="BF764" i="2"/>
  <c r="T764" i="2"/>
  <c r="R764" i="2"/>
  <c r="P764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7" i="2"/>
  <c r="BH757" i="2"/>
  <c r="BG757" i="2"/>
  <c r="BF757" i="2"/>
  <c r="T757" i="2"/>
  <c r="R757" i="2"/>
  <c r="P757" i="2"/>
  <c r="BI755" i="2"/>
  <c r="BH755" i="2"/>
  <c r="BG755" i="2"/>
  <c r="BF755" i="2"/>
  <c r="T755" i="2"/>
  <c r="R755" i="2"/>
  <c r="P755" i="2"/>
  <c r="BI753" i="2"/>
  <c r="BH753" i="2"/>
  <c r="BG753" i="2"/>
  <c r="BF753" i="2"/>
  <c r="T753" i="2"/>
  <c r="R753" i="2"/>
  <c r="P753" i="2"/>
  <c r="BI748" i="2"/>
  <c r="BH748" i="2"/>
  <c r="BG748" i="2"/>
  <c r="BF748" i="2"/>
  <c r="T748" i="2"/>
  <c r="R748" i="2"/>
  <c r="P748" i="2"/>
  <c r="BI746" i="2"/>
  <c r="BH746" i="2"/>
  <c r="BG746" i="2"/>
  <c r="BF746" i="2"/>
  <c r="T746" i="2"/>
  <c r="R746" i="2"/>
  <c r="P746" i="2"/>
  <c r="BI744" i="2"/>
  <c r="BH744" i="2"/>
  <c r="BG744" i="2"/>
  <c r="BF744" i="2"/>
  <c r="T744" i="2"/>
  <c r="R744" i="2"/>
  <c r="P744" i="2"/>
  <c r="BI742" i="2"/>
  <c r="BH742" i="2"/>
  <c r="BG742" i="2"/>
  <c r="BF742" i="2"/>
  <c r="T742" i="2"/>
  <c r="R742" i="2"/>
  <c r="P742" i="2"/>
  <c r="BI740" i="2"/>
  <c r="BH740" i="2"/>
  <c r="BG740" i="2"/>
  <c r="BF740" i="2"/>
  <c r="T740" i="2"/>
  <c r="R740" i="2"/>
  <c r="P740" i="2"/>
  <c r="BI738" i="2"/>
  <c r="BH738" i="2"/>
  <c r="BG738" i="2"/>
  <c r="BF738" i="2"/>
  <c r="T738" i="2"/>
  <c r="R738" i="2"/>
  <c r="P738" i="2"/>
  <c r="BI735" i="2"/>
  <c r="BH735" i="2"/>
  <c r="BG735" i="2"/>
  <c r="BF735" i="2"/>
  <c r="T735" i="2"/>
  <c r="R735" i="2"/>
  <c r="P735" i="2"/>
  <c r="BI732" i="2"/>
  <c r="BH732" i="2"/>
  <c r="BG732" i="2"/>
  <c r="BF732" i="2"/>
  <c r="T732" i="2"/>
  <c r="R732" i="2"/>
  <c r="P732" i="2"/>
  <c r="BI729" i="2"/>
  <c r="BH729" i="2"/>
  <c r="BG729" i="2"/>
  <c r="BF729" i="2"/>
  <c r="T729" i="2"/>
  <c r="R729" i="2"/>
  <c r="P729" i="2"/>
  <c r="BI727" i="2"/>
  <c r="BH727" i="2"/>
  <c r="BG727" i="2"/>
  <c r="BF727" i="2"/>
  <c r="T727" i="2"/>
  <c r="R727" i="2"/>
  <c r="P727" i="2"/>
  <c r="BI724" i="2"/>
  <c r="BH724" i="2"/>
  <c r="BG724" i="2"/>
  <c r="BF724" i="2"/>
  <c r="T724" i="2"/>
  <c r="R724" i="2"/>
  <c r="P724" i="2"/>
  <c r="BI719" i="2"/>
  <c r="BH719" i="2"/>
  <c r="BG719" i="2"/>
  <c r="BF719" i="2"/>
  <c r="T719" i="2"/>
  <c r="R719" i="2"/>
  <c r="P719" i="2"/>
  <c r="BI714" i="2"/>
  <c r="BH714" i="2"/>
  <c r="BG714" i="2"/>
  <c r="BF714" i="2"/>
  <c r="T714" i="2"/>
  <c r="R714" i="2"/>
  <c r="P714" i="2"/>
  <c r="BI712" i="2"/>
  <c r="BH712" i="2"/>
  <c r="BG712" i="2"/>
  <c r="BF712" i="2"/>
  <c r="T712" i="2"/>
  <c r="R712" i="2"/>
  <c r="P712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R707" i="2"/>
  <c r="P707" i="2"/>
  <c r="BI704" i="2"/>
  <c r="BH704" i="2"/>
  <c r="BG704" i="2"/>
  <c r="BF704" i="2"/>
  <c r="T704" i="2"/>
  <c r="R704" i="2"/>
  <c r="P704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R699" i="2"/>
  <c r="P699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92" i="2"/>
  <c r="BH692" i="2"/>
  <c r="BG692" i="2"/>
  <c r="BF692" i="2"/>
  <c r="T692" i="2"/>
  <c r="R692" i="2"/>
  <c r="P692" i="2"/>
  <c r="BI690" i="2"/>
  <c r="BH690" i="2"/>
  <c r="BG690" i="2"/>
  <c r="BF690" i="2"/>
  <c r="T690" i="2"/>
  <c r="R690" i="2"/>
  <c r="P690" i="2"/>
  <c r="BI687" i="2"/>
  <c r="BH687" i="2"/>
  <c r="BG687" i="2"/>
  <c r="BF687" i="2"/>
  <c r="T687" i="2"/>
  <c r="R687" i="2"/>
  <c r="P687" i="2"/>
  <c r="BI684" i="2"/>
  <c r="BH684" i="2"/>
  <c r="BG684" i="2"/>
  <c r="BF684" i="2"/>
  <c r="T684" i="2"/>
  <c r="R684" i="2"/>
  <c r="P684" i="2"/>
  <c r="BI683" i="2"/>
  <c r="BH683" i="2"/>
  <c r="BG683" i="2"/>
  <c r="BF683" i="2"/>
  <c r="T683" i="2"/>
  <c r="R683" i="2"/>
  <c r="P683" i="2"/>
  <c r="BI679" i="2"/>
  <c r="BH679" i="2"/>
  <c r="BG679" i="2"/>
  <c r="BF679" i="2"/>
  <c r="T679" i="2"/>
  <c r="R679" i="2"/>
  <c r="P679" i="2"/>
  <c r="BI678" i="2"/>
  <c r="BH678" i="2"/>
  <c r="BG678" i="2"/>
  <c r="BF678" i="2"/>
  <c r="T678" i="2"/>
  <c r="R678" i="2"/>
  <c r="P678" i="2"/>
  <c r="BI677" i="2"/>
  <c r="BH677" i="2"/>
  <c r="BG677" i="2"/>
  <c r="BF677" i="2"/>
  <c r="T677" i="2"/>
  <c r="R677" i="2"/>
  <c r="P677" i="2"/>
  <c r="BI676" i="2"/>
  <c r="BH676" i="2"/>
  <c r="BG676" i="2"/>
  <c r="BF676" i="2"/>
  <c r="T676" i="2"/>
  <c r="R676" i="2"/>
  <c r="P676" i="2"/>
  <c r="BI675" i="2"/>
  <c r="BH675" i="2"/>
  <c r="BG675" i="2"/>
  <c r="BF675" i="2"/>
  <c r="T675" i="2"/>
  <c r="R675" i="2"/>
  <c r="P675" i="2"/>
  <c r="BI674" i="2"/>
  <c r="BH674" i="2"/>
  <c r="BG674" i="2"/>
  <c r="BF674" i="2"/>
  <c r="T674" i="2"/>
  <c r="R674" i="2"/>
  <c r="P674" i="2"/>
  <c r="BI673" i="2"/>
  <c r="BH673" i="2"/>
  <c r="BG673" i="2"/>
  <c r="BF673" i="2"/>
  <c r="T673" i="2"/>
  <c r="R673" i="2"/>
  <c r="P673" i="2"/>
  <c r="BI672" i="2"/>
  <c r="BH672" i="2"/>
  <c r="BG672" i="2"/>
  <c r="BF672" i="2"/>
  <c r="T672" i="2"/>
  <c r="R672" i="2"/>
  <c r="P672" i="2"/>
  <c r="BI671" i="2"/>
  <c r="BH671" i="2"/>
  <c r="BG671" i="2"/>
  <c r="BF671" i="2"/>
  <c r="T671" i="2"/>
  <c r="R671" i="2"/>
  <c r="P671" i="2"/>
  <c r="BI670" i="2"/>
  <c r="BH670" i="2"/>
  <c r="BG670" i="2"/>
  <c r="BF670" i="2"/>
  <c r="T670" i="2"/>
  <c r="R670" i="2"/>
  <c r="P670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7" i="2"/>
  <c r="BH667" i="2"/>
  <c r="BG667" i="2"/>
  <c r="BF667" i="2"/>
  <c r="T667" i="2"/>
  <c r="R667" i="2"/>
  <c r="P667" i="2"/>
  <c r="BI662" i="2"/>
  <c r="BH662" i="2"/>
  <c r="BG662" i="2"/>
  <c r="BF662" i="2"/>
  <c r="T662" i="2"/>
  <c r="R662" i="2"/>
  <c r="P662" i="2"/>
  <c r="BI660" i="2"/>
  <c r="BH660" i="2"/>
  <c r="BG660" i="2"/>
  <c r="BF660" i="2"/>
  <c r="T660" i="2"/>
  <c r="R660" i="2"/>
  <c r="P660" i="2"/>
  <c r="BI658" i="2"/>
  <c r="BH658" i="2"/>
  <c r="BG658" i="2"/>
  <c r="BF658" i="2"/>
  <c r="T658" i="2"/>
  <c r="R658" i="2"/>
  <c r="P658" i="2"/>
  <c r="BI654" i="2"/>
  <c r="BH654" i="2"/>
  <c r="BG654" i="2"/>
  <c r="BF654" i="2"/>
  <c r="T654" i="2"/>
  <c r="R654" i="2"/>
  <c r="P654" i="2"/>
  <c r="BI653" i="2"/>
  <c r="BH653" i="2"/>
  <c r="BG653" i="2"/>
  <c r="BF653" i="2"/>
  <c r="T653" i="2"/>
  <c r="R653" i="2"/>
  <c r="P653" i="2"/>
  <c r="BI652" i="2"/>
  <c r="BH652" i="2"/>
  <c r="BG652" i="2"/>
  <c r="BF652" i="2"/>
  <c r="T652" i="2"/>
  <c r="R652" i="2"/>
  <c r="P652" i="2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6" i="2"/>
  <c r="BH646" i="2"/>
  <c r="BG646" i="2"/>
  <c r="BF646" i="2"/>
  <c r="T646" i="2"/>
  <c r="R646" i="2"/>
  <c r="P646" i="2"/>
  <c r="BI643" i="2"/>
  <c r="BH643" i="2"/>
  <c r="BG643" i="2"/>
  <c r="BF643" i="2"/>
  <c r="T643" i="2"/>
  <c r="R643" i="2"/>
  <c r="P643" i="2"/>
  <c r="BI642" i="2"/>
  <c r="BH642" i="2"/>
  <c r="BG642" i="2"/>
  <c r="BF642" i="2"/>
  <c r="T642" i="2"/>
  <c r="R642" i="2"/>
  <c r="P642" i="2"/>
  <c r="BI638" i="2"/>
  <c r="BH638" i="2"/>
  <c r="BG638" i="2"/>
  <c r="BF638" i="2"/>
  <c r="T638" i="2"/>
  <c r="R638" i="2"/>
  <c r="P638" i="2"/>
  <c r="BI637" i="2"/>
  <c r="BH637" i="2"/>
  <c r="BG637" i="2"/>
  <c r="BF637" i="2"/>
  <c r="T637" i="2"/>
  <c r="R637" i="2"/>
  <c r="P637" i="2"/>
  <c r="BI636" i="2"/>
  <c r="BH636" i="2"/>
  <c r="BG636" i="2"/>
  <c r="BF636" i="2"/>
  <c r="T636" i="2"/>
  <c r="R636" i="2"/>
  <c r="P636" i="2"/>
  <c r="BI635" i="2"/>
  <c r="BH635" i="2"/>
  <c r="BG635" i="2"/>
  <c r="BF635" i="2"/>
  <c r="T635" i="2"/>
  <c r="R635" i="2"/>
  <c r="P635" i="2"/>
  <c r="BI626" i="2"/>
  <c r="BH626" i="2"/>
  <c r="BG626" i="2"/>
  <c r="BF626" i="2"/>
  <c r="T626" i="2"/>
  <c r="R626" i="2"/>
  <c r="P626" i="2"/>
  <c r="BI623" i="2"/>
  <c r="BH623" i="2"/>
  <c r="BG623" i="2"/>
  <c r="BF623" i="2"/>
  <c r="T623" i="2"/>
  <c r="R623" i="2"/>
  <c r="P623" i="2"/>
  <c r="BI620" i="2"/>
  <c r="BH620" i="2"/>
  <c r="BG620" i="2"/>
  <c r="BF620" i="2"/>
  <c r="T620" i="2"/>
  <c r="R620" i="2"/>
  <c r="P620" i="2"/>
  <c r="BI617" i="2"/>
  <c r="BH617" i="2"/>
  <c r="BG617" i="2"/>
  <c r="BF617" i="2"/>
  <c r="T617" i="2"/>
  <c r="R617" i="2"/>
  <c r="P617" i="2"/>
  <c r="BI616" i="2"/>
  <c r="BH616" i="2"/>
  <c r="BG616" i="2"/>
  <c r="BF616" i="2"/>
  <c r="T616" i="2"/>
  <c r="R616" i="2"/>
  <c r="P616" i="2"/>
  <c r="BI615" i="2"/>
  <c r="BH615" i="2"/>
  <c r="BG615" i="2"/>
  <c r="BF615" i="2"/>
  <c r="T615" i="2"/>
  <c r="R615" i="2"/>
  <c r="P615" i="2"/>
  <c r="BI614" i="2"/>
  <c r="BH614" i="2"/>
  <c r="BG614" i="2"/>
  <c r="BF614" i="2"/>
  <c r="T614" i="2"/>
  <c r="R614" i="2"/>
  <c r="P614" i="2"/>
  <c r="BI613" i="2"/>
  <c r="BH613" i="2"/>
  <c r="BG613" i="2"/>
  <c r="BF613" i="2"/>
  <c r="T613" i="2"/>
  <c r="R613" i="2"/>
  <c r="P613" i="2"/>
  <c r="BI612" i="2"/>
  <c r="BH612" i="2"/>
  <c r="BG612" i="2"/>
  <c r="BF612" i="2"/>
  <c r="T612" i="2"/>
  <c r="R612" i="2"/>
  <c r="P612" i="2"/>
  <c r="BI611" i="2"/>
  <c r="BH611" i="2"/>
  <c r="BG611" i="2"/>
  <c r="BF611" i="2"/>
  <c r="T611" i="2"/>
  <c r="R611" i="2"/>
  <c r="P611" i="2"/>
  <c r="BI610" i="2"/>
  <c r="BH610" i="2"/>
  <c r="BG610" i="2"/>
  <c r="BF610" i="2"/>
  <c r="T610" i="2"/>
  <c r="R610" i="2"/>
  <c r="P610" i="2"/>
  <c r="BI609" i="2"/>
  <c r="BH609" i="2"/>
  <c r="BG609" i="2"/>
  <c r="BF609" i="2"/>
  <c r="T609" i="2"/>
  <c r="R609" i="2"/>
  <c r="P609" i="2"/>
  <c r="BI602" i="2"/>
  <c r="BH602" i="2"/>
  <c r="BG602" i="2"/>
  <c r="BF602" i="2"/>
  <c r="T602" i="2"/>
  <c r="R602" i="2"/>
  <c r="P602" i="2"/>
  <c r="BI599" i="2"/>
  <c r="BH599" i="2"/>
  <c r="BG599" i="2"/>
  <c r="BF599" i="2"/>
  <c r="T599" i="2"/>
  <c r="R599" i="2"/>
  <c r="P599" i="2"/>
  <c r="BI598" i="2"/>
  <c r="BH598" i="2"/>
  <c r="BG598" i="2"/>
  <c r="BF598" i="2"/>
  <c r="T598" i="2"/>
  <c r="R598" i="2"/>
  <c r="P598" i="2"/>
  <c r="BI597" i="2"/>
  <c r="BH597" i="2"/>
  <c r="BG597" i="2"/>
  <c r="BF597" i="2"/>
  <c r="T597" i="2"/>
  <c r="R597" i="2"/>
  <c r="P597" i="2"/>
  <c r="BI596" i="2"/>
  <c r="BH596" i="2"/>
  <c r="BG596" i="2"/>
  <c r="BF596" i="2"/>
  <c r="T596" i="2"/>
  <c r="R596" i="2"/>
  <c r="P596" i="2"/>
  <c r="BI595" i="2"/>
  <c r="BH595" i="2"/>
  <c r="BG595" i="2"/>
  <c r="BF595" i="2"/>
  <c r="T595" i="2"/>
  <c r="R595" i="2"/>
  <c r="P595" i="2"/>
  <c r="BI594" i="2"/>
  <c r="BH594" i="2"/>
  <c r="BG594" i="2"/>
  <c r="BF594" i="2"/>
  <c r="T594" i="2"/>
  <c r="R594" i="2"/>
  <c r="P594" i="2"/>
  <c r="BI589" i="2"/>
  <c r="BH589" i="2"/>
  <c r="BG589" i="2"/>
  <c r="BF589" i="2"/>
  <c r="T589" i="2"/>
  <c r="R589" i="2"/>
  <c r="P589" i="2"/>
  <c r="BI586" i="2"/>
  <c r="BH586" i="2"/>
  <c r="BG586" i="2"/>
  <c r="BF586" i="2"/>
  <c r="T586" i="2"/>
  <c r="R586" i="2"/>
  <c r="P586" i="2"/>
  <c r="BI585" i="2"/>
  <c r="BH585" i="2"/>
  <c r="BG585" i="2"/>
  <c r="BF585" i="2"/>
  <c r="T585" i="2"/>
  <c r="R585" i="2"/>
  <c r="P585" i="2"/>
  <c r="BI583" i="2"/>
  <c r="BH583" i="2"/>
  <c r="BG583" i="2"/>
  <c r="BF583" i="2"/>
  <c r="T583" i="2"/>
  <c r="R583" i="2"/>
  <c r="P583" i="2"/>
  <c r="BI582" i="2"/>
  <c r="BH582" i="2"/>
  <c r="BG582" i="2"/>
  <c r="BF582" i="2"/>
  <c r="T582" i="2"/>
  <c r="R582" i="2"/>
  <c r="P582" i="2"/>
  <c r="BI573" i="2"/>
  <c r="BH573" i="2"/>
  <c r="BG573" i="2"/>
  <c r="BF573" i="2"/>
  <c r="T573" i="2"/>
  <c r="R573" i="2"/>
  <c r="P573" i="2"/>
  <c r="BI571" i="2"/>
  <c r="BH571" i="2"/>
  <c r="BG571" i="2"/>
  <c r="BF571" i="2"/>
  <c r="T571" i="2"/>
  <c r="R571" i="2"/>
  <c r="P571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3" i="2"/>
  <c r="BH553" i="2"/>
  <c r="BG553" i="2"/>
  <c r="BF553" i="2"/>
  <c r="T553" i="2"/>
  <c r="R553" i="2"/>
  <c r="P553" i="2"/>
  <c r="BI551" i="2"/>
  <c r="BH551" i="2"/>
  <c r="BG551" i="2"/>
  <c r="BF551" i="2"/>
  <c r="T551" i="2"/>
  <c r="R551" i="2"/>
  <c r="P551" i="2"/>
  <c r="BI544" i="2"/>
  <c r="BH544" i="2"/>
  <c r="BG544" i="2"/>
  <c r="BF544" i="2"/>
  <c r="T544" i="2"/>
  <c r="R544" i="2"/>
  <c r="P544" i="2"/>
  <c r="BI534" i="2"/>
  <c r="BH534" i="2"/>
  <c r="BG534" i="2"/>
  <c r="BF534" i="2"/>
  <c r="T534" i="2"/>
  <c r="T533" i="2"/>
  <c r="R534" i="2"/>
  <c r="R533" i="2"/>
  <c r="P534" i="2"/>
  <c r="P533" i="2" s="1"/>
  <c r="BI531" i="2"/>
  <c r="BH531" i="2"/>
  <c r="BG531" i="2"/>
  <c r="BF531" i="2"/>
  <c r="T531" i="2"/>
  <c r="R531" i="2"/>
  <c r="P531" i="2"/>
  <c r="BI526" i="2"/>
  <c r="BH526" i="2"/>
  <c r="BG526" i="2"/>
  <c r="BF526" i="2"/>
  <c r="T526" i="2"/>
  <c r="R526" i="2"/>
  <c r="P526" i="2"/>
  <c r="BI525" i="2"/>
  <c r="BH525" i="2"/>
  <c r="BG525" i="2"/>
  <c r="BF525" i="2"/>
  <c r="T525" i="2"/>
  <c r="R525" i="2"/>
  <c r="P525" i="2"/>
  <c r="BI523" i="2"/>
  <c r="BH523" i="2"/>
  <c r="BG523" i="2"/>
  <c r="BF523" i="2"/>
  <c r="T523" i="2"/>
  <c r="R523" i="2"/>
  <c r="P523" i="2"/>
  <c r="BI519" i="2"/>
  <c r="BH519" i="2"/>
  <c r="BG519" i="2"/>
  <c r="BF519" i="2"/>
  <c r="T519" i="2"/>
  <c r="T518" i="2" s="1"/>
  <c r="R519" i="2"/>
  <c r="R518" i="2" s="1"/>
  <c r="P519" i="2"/>
  <c r="P518" i="2" s="1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6" i="2"/>
  <c r="BH506" i="2"/>
  <c r="BG506" i="2"/>
  <c r="BF506" i="2"/>
  <c r="T506" i="2"/>
  <c r="R506" i="2"/>
  <c r="P506" i="2"/>
  <c r="BI502" i="2"/>
  <c r="BH502" i="2"/>
  <c r="BG502" i="2"/>
  <c r="BF502" i="2"/>
  <c r="T502" i="2"/>
  <c r="R502" i="2"/>
  <c r="P502" i="2"/>
  <c r="BI498" i="2"/>
  <c r="BH498" i="2"/>
  <c r="BG498" i="2"/>
  <c r="BF498" i="2"/>
  <c r="T498" i="2"/>
  <c r="R498" i="2"/>
  <c r="P498" i="2"/>
  <c r="BI495" i="2"/>
  <c r="BH495" i="2"/>
  <c r="BG495" i="2"/>
  <c r="BF495" i="2"/>
  <c r="T495" i="2"/>
  <c r="R495" i="2"/>
  <c r="P495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4" i="2"/>
  <c r="BH474" i="2"/>
  <c r="BG474" i="2"/>
  <c r="BF474" i="2"/>
  <c r="T474" i="2"/>
  <c r="R474" i="2"/>
  <c r="P474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8" i="2"/>
  <c r="BH458" i="2"/>
  <c r="BG458" i="2"/>
  <c r="BF458" i="2"/>
  <c r="T458" i="2"/>
  <c r="R458" i="2"/>
  <c r="P458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48" i="2"/>
  <c r="BH448" i="2"/>
  <c r="BG448" i="2"/>
  <c r="BF448" i="2"/>
  <c r="T448" i="2"/>
  <c r="R448" i="2"/>
  <c r="P448" i="2"/>
  <c r="BI444" i="2"/>
  <c r="BH444" i="2"/>
  <c r="BG444" i="2"/>
  <c r="BF444" i="2"/>
  <c r="T444" i="2"/>
  <c r="R444" i="2"/>
  <c r="P444" i="2"/>
  <c r="BI440" i="2"/>
  <c r="BH440" i="2"/>
  <c r="BG440" i="2"/>
  <c r="BF440" i="2"/>
  <c r="T440" i="2"/>
  <c r="R440" i="2"/>
  <c r="P440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T425" i="2" s="1"/>
  <c r="R426" i="2"/>
  <c r="R425" i="2" s="1"/>
  <c r="P426" i="2"/>
  <c r="P425" i="2" s="1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379" i="2"/>
  <c r="BH379" i="2"/>
  <c r="BG379" i="2"/>
  <c r="BF379" i="2"/>
  <c r="T379" i="2"/>
  <c r="R379" i="2"/>
  <c r="P379" i="2"/>
  <c r="BI375" i="2"/>
  <c r="BH375" i="2"/>
  <c r="BG375" i="2"/>
  <c r="BF375" i="2"/>
  <c r="T375" i="2"/>
  <c r="R375" i="2"/>
  <c r="P375" i="2"/>
  <c r="BI370" i="2"/>
  <c r="BH370" i="2"/>
  <c r="BG370" i="2"/>
  <c r="BF370" i="2"/>
  <c r="T370" i="2"/>
  <c r="R370" i="2"/>
  <c r="P370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37" i="2"/>
  <c r="BH337" i="2"/>
  <c r="BG337" i="2"/>
  <c r="BF337" i="2"/>
  <c r="T337" i="2"/>
  <c r="R337" i="2"/>
  <c r="P337" i="2"/>
  <c r="BI325" i="2"/>
  <c r="BH325" i="2"/>
  <c r="BG325" i="2"/>
  <c r="BF325" i="2"/>
  <c r="T325" i="2"/>
  <c r="R325" i="2"/>
  <c r="P325" i="2"/>
  <c r="BI321" i="2"/>
  <c r="BH321" i="2"/>
  <c r="BG321" i="2"/>
  <c r="BF321" i="2"/>
  <c r="T321" i="2"/>
  <c r="R321" i="2"/>
  <c r="P321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3" i="2"/>
  <c r="BH143" i="2"/>
  <c r="BG143" i="2"/>
  <c r="BF143" i="2"/>
  <c r="T143" i="2"/>
  <c r="R143" i="2"/>
  <c r="P143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J100" i="2"/>
  <c r="J99" i="2"/>
  <c r="F97" i="2"/>
  <c r="E95" i="2"/>
  <c r="J55" i="2"/>
  <c r="J54" i="2"/>
  <c r="F52" i="2"/>
  <c r="E50" i="2"/>
  <c r="J18" i="2"/>
  <c r="E18" i="2"/>
  <c r="F55" i="2" s="1"/>
  <c r="J17" i="2"/>
  <c r="J15" i="2"/>
  <c r="E15" i="2"/>
  <c r="F54" i="2" s="1"/>
  <c r="J14" i="2"/>
  <c r="J12" i="2"/>
  <c r="J97" i="2" s="1"/>
  <c r="E7" i="2"/>
  <c r="E93" i="2" s="1"/>
  <c r="L50" i="1"/>
  <c r="AM50" i="1"/>
  <c r="AM49" i="1"/>
  <c r="L49" i="1"/>
  <c r="AM47" i="1"/>
  <c r="L47" i="1"/>
  <c r="L45" i="1"/>
  <c r="L44" i="1"/>
  <c r="BK704" i="2"/>
  <c r="BK258" i="2"/>
  <c r="J672" i="2"/>
  <c r="BK667" i="2"/>
  <c r="BK660" i="2"/>
  <c r="J678" i="2"/>
  <c r="J312" i="2"/>
  <c r="J674" i="2"/>
  <c r="J699" i="2"/>
  <c r="BK215" i="2"/>
  <c r="BK251" i="2"/>
  <c r="J196" i="2"/>
  <c r="BK755" i="2"/>
  <c r="BK827" i="2"/>
  <c r="J626" i="2"/>
  <c r="BK309" i="2"/>
  <c r="J827" i="2"/>
  <c r="BK93" i="3"/>
  <c r="J479" i="2"/>
  <c r="J88" i="4"/>
  <c r="BK178" i="2"/>
  <c r="J662" i="2"/>
  <c r="J837" i="2"/>
  <c r="BK582" i="2"/>
  <c r="J89" i="3"/>
  <c r="BK477" i="2"/>
  <c r="BK638" i="2"/>
  <c r="BK613" i="2"/>
  <c r="BK792" i="2"/>
  <c r="J757" i="2"/>
  <c r="J106" i="2"/>
  <c r="J851" i="2"/>
  <c r="J248" i="2"/>
  <c r="J283" i="2"/>
  <c r="J166" i="2"/>
  <c r="BK789" i="2"/>
  <c r="J495" i="2"/>
  <c r="BK120" i="2"/>
  <c r="BK510" i="2"/>
  <c r="BK375" i="2"/>
  <c r="BK430" i="2"/>
  <c r="BK189" i="2"/>
  <c r="J616" i="2"/>
  <c r="BK735" i="2"/>
  <c r="J519" i="2"/>
  <c r="BK132" i="2"/>
  <c r="J93" i="3"/>
  <c r="J305" i="2"/>
  <c r="J746" i="2"/>
  <c r="J598" i="2"/>
  <c r="BK551" i="2"/>
  <c r="BK523" i="2"/>
  <c r="J95" i="4"/>
  <c r="BK208" i="2"/>
  <c r="BK610" i="2"/>
  <c r="J800" i="2"/>
  <c r="BK561" i="2"/>
  <c r="BK88" i="4"/>
  <c r="BK191" i="2"/>
  <c r="J834" i="2"/>
  <c r="J278" i="2"/>
  <c r="J761" i="2"/>
  <c r="BK761" i="2"/>
  <c r="J646" i="2"/>
  <c r="BK206" i="2"/>
  <c r="J222" i="2"/>
  <c r="J270" i="2"/>
  <c r="J563" i="2"/>
  <c r="BK738" i="2"/>
  <c r="BK286" i="2"/>
  <c r="J802" i="2"/>
  <c r="J695" i="2"/>
  <c r="J245" i="2"/>
  <c r="J676" i="2"/>
  <c r="BK363" i="2"/>
  <c r="J191" i="2"/>
  <c r="J143" i="2"/>
  <c r="BK95" i="4"/>
  <c r="J667" i="2"/>
  <c r="BK729" i="2"/>
  <c r="J112" i="2"/>
  <c r="BK498" i="2"/>
  <c r="BK811" i="2"/>
  <c r="BK91" i="3"/>
  <c r="BK502" i="2"/>
  <c r="J610" i="2"/>
  <c r="BK283" i="2"/>
  <c r="BK290" i="2"/>
  <c r="J129" i="2"/>
  <c r="J525" i="2"/>
  <c r="BK273" i="2"/>
  <c r="J454" i="2"/>
  <c r="BK101" i="4"/>
  <c r="J498" i="2"/>
  <c r="BK115" i="2"/>
  <c r="J370" i="2"/>
  <c r="BK662" i="2"/>
  <c r="BK635" i="2"/>
  <c r="J609" i="2"/>
  <c r="BK508" i="2"/>
  <c r="J458" i="2"/>
  <c r="BK626" i="2"/>
  <c r="BK653" i="2"/>
  <c r="J277" i="2"/>
  <c r="BK673" i="2"/>
  <c r="J115" i="2"/>
  <c r="J701" i="2"/>
  <c r="J470" i="2"/>
  <c r="BK712" i="2"/>
  <c r="BK616" i="2"/>
  <c r="BK798" i="2"/>
  <c r="J291" i="2"/>
  <c r="J104" i="4"/>
  <c r="BK169" i="2"/>
  <c r="BK649" i="2"/>
  <c r="J811" i="2"/>
  <c r="J778" i="2"/>
  <c r="BK112" i="2"/>
  <c r="J649" i="2"/>
  <c r="J169" i="2"/>
  <c r="BK642" i="2"/>
  <c r="BK710" i="2"/>
  <c r="BK617" i="2"/>
  <c r="BK463" i="2"/>
  <c r="BK596" i="2"/>
  <c r="BK598" i="2"/>
  <c r="BK778" i="2"/>
  <c r="J178" i="2"/>
  <c r="BK370" i="2"/>
  <c r="BK245" i="2"/>
  <c r="BK690" i="2"/>
  <c r="BK776" i="2"/>
  <c r="J798" i="2"/>
  <c r="BK298" i="2"/>
  <c r="BK516" i="2"/>
  <c r="J132" i="2"/>
  <c r="J523" i="2"/>
  <c r="J707" i="2"/>
  <c r="J422" i="2"/>
  <c r="BK270" i="2"/>
  <c r="BK126" i="2"/>
  <c r="J690" i="2"/>
  <c r="J187" i="2"/>
  <c r="J354" i="2"/>
  <c r="BK759" i="2"/>
  <c r="BK426" i="2"/>
  <c r="BK744" i="2"/>
  <c r="BK757" i="2"/>
  <c r="J231" i="2"/>
  <c r="J224" i="2"/>
  <c r="J463" i="2"/>
  <c r="J434" i="2"/>
  <c r="J430" i="2"/>
  <c r="J444" i="2"/>
  <c r="J597" i="2"/>
  <c r="BK136" i="2"/>
  <c r="BK173" i="2"/>
  <c r="BK769" i="2"/>
  <c r="BK143" i="2"/>
  <c r="J460" i="2"/>
  <c r="BK514" i="2"/>
  <c r="J660" i="2"/>
  <c r="BK109" i="2"/>
  <c r="J405" i="2"/>
  <c r="BK452" i="2"/>
  <c r="J246" i="2"/>
  <c r="BK224" i="2"/>
  <c r="J120" i="2"/>
  <c r="BK481" i="2"/>
  <c r="BK414" i="2"/>
  <c r="J250" i="2"/>
  <c r="J735" i="2"/>
  <c r="BK256" i="2"/>
  <c r="BK531" i="2"/>
  <c r="BK764" i="2"/>
  <c r="BK599" i="2"/>
  <c r="J414" i="2"/>
  <c r="BK98" i="4"/>
  <c r="BK158" i="2"/>
  <c r="J654" i="2"/>
  <c r="BK573" i="2"/>
  <c r="J251" i="2"/>
  <c r="J697" i="2"/>
  <c r="J673" i="2"/>
  <c r="BK674" i="2"/>
  <c r="J636" i="2"/>
  <c r="BK646" i="2"/>
  <c r="BK416" i="2"/>
  <c r="J623" i="2"/>
  <c r="J815" i="2"/>
  <c r="BK419" i="2"/>
  <c r="BK851" i="2"/>
  <c r="J596" i="2"/>
  <c r="J729" i="2"/>
  <c r="J767" i="2"/>
  <c r="BK278" i="2"/>
  <c r="J348" i="2"/>
  <c r="BK272" i="2"/>
  <c r="BK612" i="2"/>
  <c r="BK506" i="2"/>
  <c r="J776" i="2"/>
  <c r="J419" i="2"/>
  <c r="J426" i="2"/>
  <c r="J789" i="2"/>
  <c r="BK589" i="2"/>
  <c r="BK677" i="2"/>
  <c r="J668" i="2"/>
  <c r="J516" i="2"/>
  <c r="J727" i="2"/>
  <c r="BK767" i="2"/>
  <c r="J202" i="2"/>
  <c r="BK470" i="2"/>
  <c r="J254" i="2"/>
  <c r="BK568" i="2"/>
  <c r="J126" i="2"/>
  <c r="J452" i="2"/>
  <c r="J614" i="2"/>
  <c r="J345" i="2"/>
  <c r="BK460" i="2"/>
  <c r="J714" i="2"/>
  <c r="J553" i="2"/>
  <c r="J551" i="2"/>
  <c r="BK123" i="2"/>
  <c r="BK134" i="2"/>
  <c r="BK89" i="3"/>
  <c r="J764" i="2"/>
  <c r="BK585" i="2"/>
  <c r="J635" i="2"/>
  <c r="J351" i="2"/>
  <c r="J189" i="2"/>
  <c r="BK611" i="2"/>
  <c r="BK448" i="2"/>
  <c r="J638" i="2"/>
  <c r="BK800" i="2"/>
  <c r="J506" i="2"/>
  <c r="BK321" i="2"/>
  <c r="J582" i="2"/>
  <c r="J410" i="2"/>
  <c r="BK254" i="2"/>
  <c r="BK787" i="2"/>
  <c r="BK714" i="2"/>
  <c r="BK479" i="2"/>
  <c r="J286" i="2"/>
  <c r="J642" i="2"/>
  <c r="J839" i="2"/>
  <c r="BK239" i="2"/>
  <c r="BK305" i="2"/>
  <c r="J474" i="2"/>
  <c r="BK467" i="2"/>
  <c r="J379" i="2"/>
  <c r="BK231" i="2"/>
  <c r="J154" i="2"/>
  <c r="J262" i="2"/>
  <c r="J256" i="2"/>
  <c r="BK218" i="2"/>
  <c r="J712" i="2"/>
  <c r="J272" i="2"/>
  <c r="BK643" i="2"/>
  <c r="BK699" i="2"/>
  <c r="BK609" i="2"/>
  <c r="J117" i="2"/>
  <c r="J301" i="2"/>
  <c r="J820" i="2"/>
  <c r="J87" i="3"/>
  <c r="J239" i="2"/>
  <c r="BK312" i="2"/>
  <c r="J184" i="2"/>
  <c r="BK262" i="2"/>
  <c r="BK563" i="2"/>
  <c r="J91" i="3"/>
  <c r="J469" i="2"/>
  <c r="J671" i="2"/>
  <c r="BK379" i="2"/>
  <c r="BK701" i="2"/>
  <c r="J817" i="2"/>
  <c r="J719" i="2"/>
  <c r="BK250" i="2"/>
  <c r="BK692" i="2"/>
  <c r="BK474" i="2"/>
  <c r="J151" i="2"/>
  <c r="BK291" i="2"/>
  <c r="J208" i="2"/>
  <c r="BK553" i="2"/>
  <c r="J407" i="2"/>
  <c r="BK407" i="2"/>
  <c r="J710" i="2"/>
  <c r="J173" i="2"/>
  <c r="BK839" i="2"/>
  <c r="BK525" i="2"/>
  <c r="BK668" i="2"/>
  <c r="BK614" i="2"/>
  <c r="J197" i="2"/>
  <c r="BK434" i="2"/>
  <c r="BK753" i="2"/>
  <c r="BK594" i="2"/>
  <c r="BK676" i="2"/>
  <c r="J759" i="2"/>
  <c r="BK129" i="2"/>
  <c r="J740" i="2"/>
  <c r="BK187" i="2"/>
  <c r="J534" i="2"/>
  <c r="J514" i="2"/>
  <c r="BK526" i="2"/>
  <c r="BK293" i="2"/>
  <c r="BK87" i="3"/>
  <c r="J293" i="2"/>
  <c r="J755" i="2"/>
  <c r="J163" i="2"/>
  <c r="J321" i="2"/>
  <c r="J502" i="2"/>
  <c r="J508" i="2"/>
  <c r="J652" i="2"/>
  <c r="J613" i="2"/>
  <c r="J215" i="2"/>
  <c r="J258" i="2"/>
  <c r="BK697" i="2"/>
  <c r="BK202" i="2"/>
  <c r="J571" i="2"/>
  <c r="BK357" i="2"/>
  <c r="BK410" i="2"/>
  <c r="J467" i="2"/>
  <c r="J440" i="2"/>
  <c r="BK670" i="2"/>
  <c r="J653" i="2"/>
  <c r="J561" i="2"/>
  <c r="J206" i="2"/>
  <c r="BK672" i="2"/>
  <c r="BK650" i="2"/>
  <c r="J611" i="2"/>
  <c r="BK658" i="2"/>
  <c r="J683" i="2"/>
  <c r="J589" i="2"/>
  <c r="BK243" i="2"/>
  <c r="J298" i="2"/>
  <c r="J436" i="2"/>
  <c r="J687" i="2"/>
  <c r="BK669" i="2"/>
  <c r="BK166" i="2"/>
  <c r="J704" i="2"/>
  <c r="BK519" i="2"/>
  <c r="BK815" i="2"/>
  <c r="J337" i="2"/>
  <c r="J158" i="2"/>
  <c r="J481" i="2"/>
  <c r="BK246" i="2"/>
  <c r="BK834" i="2"/>
  <c r="J769" i="2"/>
  <c r="J416" i="2"/>
  <c r="J477" i="2"/>
  <c r="J670" i="2"/>
  <c r="J583" i="2"/>
  <c r="J98" i="4"/>
  <c r="J650" i="2"/>
  <c r="BK222" i="2"/>
  <c r="BK185" i="2"/>
  <c r="J594" i="2"/>
  <c r="J357" i="2"/>
  <c r="BK727" i="2"/>
  <c r="J544" i="2"/>
  <c r="J787" i="2"/>
  <c r="BK684" i="2"/>
  <c r="BK348" i="2"/>
  <c r="J615" i="2"/>
  <c r="BK275" i="2"/>
  <c r="J637" i="2"/>
  <c r="J677" i="2"/>
  <c r="BK163" i="2"/>
  <c r="J526" i="2"/>
  <c r="BK325" i="2"/>
  <c r="J748" i="2"/>
  <c r="BK652" i="2"/>
  <c r="BK583" i="2"/>
  <c r="J692" i="2"/>
  <c r="J732" i="2"/>
  <c r="BK436" i="2"/>
  <c r="J595" i="2"/>
  <c r="J602" i="2"/>
  <c r="BK151" i="2"/>
  <c r="BK154" i="2"/>
  <c r="J218" i="2"/>
  <c r="J675" i="2"/>
  <c r="J617" i="2"/>
  <c r="J724" i="2"/>
  <c r="J684" i="2"/>
  <c r="BK620" i="2"/>
  <c r="BK595" i="2"/>
  <c r="BK345" i="2"/>
  <c r="BK104" i="4"/>
  <c r="J362" i="2"/>
  <c r="J123" i="2"/>
  <c r="BK534" i="2"/>
  <c r="BK444" i="2"/>
  <c r="BK678" i="2"/>
  <c r="BK820" i="2"/>
  <c r="J744" i="2"/>
  <c r="BK440" i="2"/>
  <c r="J359" i="2"/>
  <c r="J448" i="2"/>
  <c r="J612" i="2"/>
  <c r="J599" i="2"/>
  <c r="BK671" i="2"/>
  <c r="BK742" i="2"/>
  <c r="J101" i="4"/>
  <c r="J510" i="2"/>
  <c r="J134" i="2"/>
  <c r="J585" i="2"/>
  <c r="BK719" i="2"/>
  <c r="BK724" i="2"/>
  <c r="J531" i="2"/>
  <c r="BK829" i="2"/>
  <c r="BK277" i="2"/>
  <c r="J375" i="2"/>
  <c r="BK301" i="2"/>
  <c r="BK469" i="2"/>
  <c r="BK359" i="2"/>
  <c r="BK740" i="2"/>
  <c r="BK405" i="2"/>
  <c r="BK351" i="2"/>
  <c r="BK106" i="2"/>
  <c r="BK454" i="2"/>
  <c r="J243" i="2"/>
  <c r="J829" i="2"/>
  <c r="BK337" i="2"/>
  <c r="J149" i="2"/>
  <c r="BK615" i="2"/>
  <c r="J171" i="2"/>
  <c r="BK544" i="2"/>
  <c r="BK354" i="2"/>
  <c r="J185" i="2"/>
  <c r="BK748" i="2"/>
  <c r="BK565" i="2"/>
  <c r="J643" i="2"/>
  <c r="BK571" i="2"/>
  <c r="J363" i="2"/>
  <c r="BK197" i="2"/>
  <c r="BK623" i="2"/>
  <c r="BK602" i="2"/>
  <c r="BK683" i="2"/>
  <c r="BK586" i="2"/>
  <c r="BK194" i="2"/>
  <c r="J325" i="2"/>
  <c r="BK732" i="2"/>
  <c r="J568" i="2"/>
  <c r="BK184" i="2"/>
  <c r="BK458" i="2"/>
  <c r="J586" i="2"/>
  <c r="J658" i="2"/>
  <c r="BK837" i="2"/>
  <c r="J792" i="2"/>
  <c r="J669" i="2"/>
  <c r="BK695" i="2"/>
  <c r="J194" i="2"/>
  <c r="BK654" i="2"/>
  <c r="J565" i="2"/>
  <c r="BK597" i="2"/>
  <c r="BK412" i="2"/>
  <c r="J412" i="2"/>
  <c r="BK422" i="2"/>
  <c r="J275" i="2"/>
  <c r="BK679" i="2"/>
  <c r="J226" i="2"/>
  <c r="J753" i="2"/>
  <c r="BK636" i="2"/>
  <c r="J290" i="2"/>
  <c r="BK495" i="2"/>
  <c r="J273" i="2"/>
  <c r="J738" i="2"/>
  <c r="BK196" i="2"/>
  <c r="BK362" i="2"/>
  <c r="AS54" i="1"/>
  <c r="BK746" i="2"/>
  <c r="BK226" i="2"/>
  <c r="J742" i="2"/>
  <c r="BK802" i="2"/>
  <c r="J620" i="2"/>
  <c r="BK817" i="2"/>
  <c r="BK248" i="2"/>
  <c r="BK637" i="2"/>
  <c r="BK149" i="2"/>
  <c r="BK675" i="2"/>
  <c r="BK171" i="2"/>
  <c r="J109" i="2"/>
  <c r="J309" i="2"/>
  <c r="J136" i="2"/>
  <c r="BK117" i="2"/>
  <c r="BK707" i="2"/>
  <c r="J573" i="2"/>
  <c r="J679" i="2"/>
  <c r="BK687" i="2"/>
  <c r="P86" i="4" l="1"/>
  <c r="P85" i="4" s="1"/>
  <c r="AU57" i="1" s="1"/>
  <c r="R86" i="4"/>
  <c r="R85" i="4" s="1"/>
  <c r="T85" i="3"/>
  <c r="T84" i="3"/>
  <c r="P85" i="3"/>
  <c r="P84" i="3"/>
  <c r="AU56" i="1"/>
  <c r="R85" i="3"/>
  <c r="R84" i="3"/>
  <c r="BK193" i="2"/>
  <c r="J193" i="2" s="1"/>
  <c r="J65" i="2" s="1"/>
  <c r="T411" i="2"/>
  <c r="R588" i="2"/>
  <c r="BK766" i="2"/>
  <c r="J766" i="2"/>
  <c r="J81" i="2" s="1"/>
  <c r="T105" i="2"/>
  <c r="T193" i="2"/>
  <c r="P411" i="2"/>
  <c r="T543" i="2"/>
  <c r="BK703" i="2"/>
  <c r="J703" i="2"/>
  <c r="J80" i="2" s="1"/>
  <c r="R819" i="2"/>
  <c r="R105" i="2"/>
  <c r="R153" i="2"/>
  <c r="P186" i="2"/>
  <c r="R429" i="2"/>
  <c r="T588" i="2"/>
  <c r="BK686" i="2"/>
  <c r="J686" i="2"/>
  <c r="J79" i="2" s="1"/>
  <c r="P766" i="2"/>
  <c r="R131" i="2"/>
  <c r="BK429" i="2"/>
  <c r="BK601" i="2"/>
  <c r="J601" i="2"/>
  <c r="J77" i="2"/>
  <c r="R791" i="2"/>
  <c r="R257" i="2"/>
  <c r="P543" i="2"/>
  <c r="T645" i="2"/>
  <c r="P791" i="2"/>
  <c r="P257" i="2"/>
  <c r="P476" i="2"/>
  <c r="BK522" i="2"/>
  <c r="J522" i="2"/>
  <c r="J73" i="2" s="1"/>
  <c r="P588" i="2"/>
  <c r="R703" i="2"/>
  <c r="T819" i="2"/>
  <c r="BK131" i="2"/>
  <c r="J131" i="2"/>
  <c r="J62" i="2"/>
  <c r="T153" i="2"/>
  <c r="T429" i="2"/>
  <c r="P522" i="2"/>
  <c r="P601" i="2"/>
  <c r="R766" i="2"/>
  <c r="P131" i="2"/>
  <c r="P193" i="2"/>
  <c r="BK411" i="2"/>
  <c r="J411" i="2"/>
  <c r="J67" i="2" s="1"/>
  <c r="R543" i="2"/>
  <c r="P703" i="2"/>
  <c r="BK105" i="2"/>
  <c r="J105" i="2" s="1"/>
  <c r="J61" i="2" s="1"/>
  <c r="P153" i="2"/>
  <c r="R186" i="2"/>
  <c r="P429" i="2"/>
  <c r="T522" i="2"/>
  <c r="T601" i="2"/>
  <c r="P686" i="2"/>
  <c r="T766" i="2"/>
  <c r="BK153" i="2"/>
  <c r="J153" i="2"/>
  <c r="J63" i="2"/>
  <c r="T186" i="2"/>
  <c r="R411" i="2"/>
  <c r="R601" i="2"/>
  <c r="T257" i="2"/>
  <c r="BK543" i="2"/>
  <c r="J543" i="2"/>
  <c r="J75" i="2" s="1"/>
  <c r="P645" i="2"/>
  <c r="R686" i="2"/>
  <c r="BK819" i="2"/>
  <c r="J819" i="2"/>
  <c r="J83" i="2" s="1"/>
  <c r="P105" i="2"/>
  <c r="R193" i="2"/>
  <c r="BK476" i="2"/>
  <c r="J476" i="2" s="1"/>
  <c r="J71" i="2" s="1"/>
  <c r="R645" i="2"/>
  <c r="T686" i="2"/>
  <c r="P819" i="2"/>
  <c r="T131" i="2"/>
  <c r="BK186" i="2"/>
  <c r="J186" i="2" s="1"/>
  <c r="J64" i="2" s="1"/>
  <c r="T476" i="2"/>
  <c r="BK645" i="2"/>
  <c r="J645" i="2" s="1"/>
  <c r="J78" i="2" s="1"/>
  <c r="BK791" i="2"/>
  <c r="J791" i="2"/>
  <c r="J82" i="2"/>
  <c r="BK257" i="2"/>
  <c r="J257" i="2"/>
  <c r="J66" i="2"/>
  <c r="R476" i="2"/>
  <c r="R522" i="2"/>
  <c r="BK588" i="2"/>
  <c r="J588" i="2"/>
  <c r="J76" i="2" s="1"/>
  <c r="T703" i="2"/>
  <c r="T791" i="2"/>
  <c r="BK92" i="3"/>
  <c r="J92" i="3"/>
  <c r="J64" i="3" s="1"/>
  <c r="BK425" i="2"/>
  <c r="J425" i="2"/>
  <c r="J68" i="2"/>
  <c r="BK88" i="3"/>
  <c r="J88" i="3" s="1"/>
  <c r="J62" i="3" s="1"/>
  <c r="BK87" i="4"/>
  <c r="BK518" i="2"/>
  <c r="J518" i="2"/>
  <c r="J72" i="2"/>
  <c r="BK94" i="4"/>
  <c r="J94" i="4"/>
  <c r="J62" i="4"/>
  <c r="BK90" i="3"/>
  <c r="J90" i="3"/>
  <c r="J63" i="3" s="1"/>
  <c r="BK533" i="2"/>
  <c r="J533" i="2"/>
  <c r="J74" i="2"/>
  <c r="BK86" i="3"/>
  <c r="J86" i="3" s="1"/>
  <c r="J61" i="3" s="1"/>
  <c r="BK97" i="4"/>
  <c r="J97" i="4"/>
  <c r="J63" i="4"/>
  <c r="BK100" i="4"/>
  <c r="J100" i="4" s="1"/>
  <c r="J64" i="4" s="1"/>
  <c r="BK103" i="4"/>
  <c r="J103" i="4" s="1"/>
  <c r="J65" i="4" s="1"/>
  <c r="J79" i="4"/>
  <c r="E75" i="4"/>
  <c r="BE101" i="4"/>
  <c r="BE104" i="4"/>
  <c r="F55" i="4"/>
  <c r="F81" i="4"/>
  <c r="BE95" i="4"/>
  <c r="BE88" i="4"/>
  <c r="BE98" i="4"/>
  <c r="BE87" i="3"/>
  <c r="J429" i="2"/>
  <c r="J70" i="2"/>
  <c r="F55" i="3"/>
  <c r="J52" i="3"/>
  <c r="F54" i="3"/>
  <c r="BE91" i="3"/>
  <c r="BE89" i="3"/>
  <c r="E48" i="3"/>
  <c r="BE93" i="3"/>
  <c r="F99" i="2"/>
  <c r="BE231" i="2"/>
  <c r="BE270" i="2"/>
  <c r="BE440" i="2"/>
  <c r="BE573" i="2"/>
  <c r="BE594" i="2"/>
  <c r="BE652" i="2"/>
  <c r="BE675" i="2"/>
  <c r="BE740" i="2"/>
  <c r="BE149" i="2"/>
  <c r="BE239" i="2"/>
  <c r="BE251" i="2"/>
  <c r="BE254" i="2"/>
  <c r="BE275" i="2"/>
  <c r="BE301" i="2"/>
  <c r="BE305" i="2"/>
  <c r="BE309" i="2"/>
  <c r="BE312" i="2"/>
  <c r="BE508" i="2"/>
  <c r="BE525" i="2"/>
  <c r="BE551" i="2"/>
  <c r="BE582" i="2"/>
  <c r="BE611" i="2"/>
  <c r="BE699" i="2"/>
  <c r="BE776" i="2"/>
  <c r="BE787" i="2"/>
  <c r="BE798" i="2"/>
  <c r="BE117" i="2"/>
  <c r="BE185" i="2"/>
  <c r="BE419" i="2"/>
  <c r="BE430" i="2"/>
  <c r="BE469" i="2"/>
  <c r="BE477" i="2"/>
  <c r="BE767" i="2"/>
  <c r="BE811" i="2"/>
  <c r="BE834" i="2"/>
  <c r="BE851" i="2"/>
  <c r="BE123" i="2"/>
  <c r="BE158" i="2"/>
  <c r="BE169" i="2"/>
  <c r="BE412" i="2"/>
  <c r="BE426" i="2"/>
  <c r="BE481" i="2"/>
  <c r="BE669" i="2"/>
  <c r="BE672" i="2"/>
  <c r="BE677" i="2"/>
  <c r="BE679" i="2"/>
  <c r="BE704" i="2"/>
  <c r="BE746" i="2"/>
  <c r="BE837" i="2"/>
  <c r="F100" i="2"/>
  <c r="BE256" i="2"/>
  <c r="BE357" i="2"/>
  <c r="BE359" i="2"/>
  <c r="BE362" i="2"/>
  <c r="BE363" i="2"/>
  <c r="BE434" i="2"/>
  <c r="BE506" i="2"/>
  <c r="BE514" i="2"/>
  <c r="BE531" i="2"/>
  <c r="BE571" i="2"/>
  <c r="BE724" i="2"/>
  <c r="BE727" i="2"/>
  <c r="BE732" i="2"/>
  <c r="BE759" i="2"/>
  <c r="BE792" i="2"/>
  <c r="BE800" i="2"/>
  <c r="BE129" i="2"/>
  <c r="BE134" i="2"/>
  <c r="BE163" i="2"/>
  <c r="BE248" i="2"/>
  <c r="BE278" i="2"/>
  <c r="BE416" i="2"/>
  <c r="BE495" i="2"/>
  <c r="BE523" i="2"/>
  <c r="BE568" i="2"/>
  <c r="BE583" i="2"/>
  <c r="BE623" i="2"/>
  <c r="BE642" i="2"/>
  <c r="BE690" i="2"/>
  <c r="BE701" i="2"/>
  <c r="BE707" i="2"/>
  <c r="BE710" i="2"/>
  <c r="BE738" i="2"/>
  <c r="BE744" i="2"/>
  <c r="BE761" i="2"/>
  <c r="BE802" i="2"/>
  <c r="BE166" i="2"/>
  <c r="BE173" i="2"/>
  <c r="BE187" i="2"/>
  <c r="BE196" i="2"/>
  <c r="BE222" i="2"/>
  <c r="BE283" i="2"/>
  <c r="BE414" i="2"/>
  <c r="BE463" i="2"/>
  <c r="BE534" i="2"/>
  <c r="BE553" i="2"/>
  <c r="BE586" i="2"/>
  <c r="BE597" i="2"/>
  <c r="BE599" i="2"/>
  <c r="BE617" i="2"/>
  <c r="BE635" i="2"/>
  <c r="BE643" i="2"/>
  <c r="BE660" i="2"/>
  <c r="BE820" i="2"/>
  <c r="BE120" i="2"/>
  <c r="BE184" i="2"/>
  <c r="BE206" i="2"/>
  <c r="BE226" i="2"/>
  <c r="BE646" i="2"/>
  <c r="BE662" i="2"/>
  <c r="BE670" i="2"/>
  <c r="BE678" i="2"/>
  <c r="BE683" i="2"/>
  <c r="BE697" i="2"/>
  <c r="BE714" i="2"/>
  <c r="BE735" i="2"/>
  <c r="BE764" i="2"/>
  <c r="BE778" i="2"/>
  <c r="BE789" i="2"/>
  <c r="BE815" i="2"/>
  <c r="BE817" i="2"/>
  <c r="BE839" i="2"/>
  <c r="BE115" i="2"/>
  <c r="BE154" i="2"/>
  <c r="BE202" i="2"/>
  <c r="BE218" i="2"/>
  <c r="BE262" i="2"/>
  <c r="BE370" i="2"/>
  <c r="BE379" i="2"/>
  <c r="BE422" i="2"/>
  <c r="BE452" i="2"/>
  <c r="BE479" i="2"/>
  <c r="BE561" i="2"/>
  <c r="BE589" i="2"/>
  <c r="BE613" i="2"/>
  <c r="BE626" i="2"/>
  <c r="BE638" i="2"/>
  <c r="BE650" i="2"/>
  <c r="BE658" i="2"/>
  <c r="BE684" i="2"/>
  <c r="BE827" i="2"/>
  <c r="BE829" i="2"/>
  <c r="E48" i="2"/>
  <c r="BE189" i="2"/>
  <c r="BE194" i="2"/>
  <c r="BE291" i="2"/>
  <c r="BE348" i="2"/>
  <c r="BE354" i="2"/>
  <c r="BE405" i="2"/>
  <c r="BE444" i="2"/>
  <c r="BE563" i="2"/>
  <c r="BE598" i="2"/>
  <c r="BE668" i="2"/>
  <c r="BE719" i="2"/>
  <c r="BE106" i="2"/>
  <c r="BE112" i="2"/>
  <c r="BE132" i="2"/>
  <c r="BE250" i="2"/>
  <c r="BE273" i="2"/>
  <c r="BE325" i="2"/>
  <c r="BE407" i="2"/>
  <c r="BE519" i="2"/>
  <c r="BE565" i="2"/>
  <c r="BE614" i="2"/>
  <c r="BE653" i="2"/>
  <c r="BE671" i="2"/>
  <c r="BE191" i="2"/>
  <c r="BE224" i="2"/>
  <c r="BE337" i="2"/>
  <c r="BE345" i="2"/>
  <c r="BE436" i="2"/>
  <c r="BE544" i="2"/>
  <c r="BE585" i="2"/>
  <c r="BE602" i="2"/>
  <c r="BE620" i="2"/>
  <c r="BE673" i="2"/>
  <c r="BE712" i="2"/>
  <c r="BE757" i="2"/>
  <c r="BE769" i="2"/>
  <c r="J52" i="2"/>
  <c r="BE126" i="2"/>
  <c r="BE151" i="2"/>
  <c r="BE171" i="2"/>
  <c r="BE277" i="2"/>
  <c r="BE286" i="2"/>
  <c r="BE293" i="2"/>
  <c r="BE351" i="2"/>
  <c r="BE448" i="2"/>
  <c r="BE474" i="2"/>
  <c r="BE502" i="2"/>
  <c r="BE596" i="2"/>
  <c r="BE612" i="2"/>
  <c r="BE615" i="2"/>
  <c r="BE637" i="2"/>
  <c r="BE649" i="2"/>
  <c r="BE667" i="2"/>
  <c r="BE676" i="2"/>
  <c r="BE687" i="2"/>
  <c r="BE109" i="2"/>
  <c r="BE143" i="2"/>
  <c r="BE197" i="2"/>
  <c r="BE243" i="2"/>
  <c r="BE245" i="2"/>
  <c r="BE246" i="2"/>
  <c r="BE258" i="2"/>
  <c r="BE290" i="2"/>
  <c r="BE298" i="2"/>
  <c r="BE321" i="2"/>
  <c r="BE375" i="2"/>
  <c r="BE460" i="2"/>
  <c r="BE467" i="2"/>
  <c r="BE498" i="2"/>
  <c r="BE616" i="2"/>
  <c r="BE729" i="2"/>
  <c r="BE742" i="2"/>
  <c r="BE208" i="2"/>
  <c r="BE410" i="2"/>
  <c r="BE510" i="2"/>
  <c r="BE526" i="2"/>
  <c r="BE595" i="2"/>
  <c r="BE609" i="2"/>
  <c r="BE610" i="2"/>
  <c r="BE654" i="2"/>
  <c r="BE692" i="2"/>
  <c r="BE748" i="2"/>
  <c r="BE755" i="2"/>
  <c r="BE136" i="2"/>
  <c r="BE178" i="2"/>
  <c r="BE215" i="2"/>
  <c r="BE272" i="2"/>
  <c r="BE454" i="2"/>
  <c r="BE458" i="2"/>
  <c r="BE470" i="2"/>
  <c r="BE516" i="2"/>
  <c r="BE636" i="2"/>
  <c r="BE674" i="2"/>
  <c r="BE695" i="2"/>
  <c r="BE753" i="2"/>
  <c r="F37" i="3"/>
  <c r="BD56" i="1" s="1"/>
  <c r="F36" i="4"/>
  <c r="BC57" i="1" s="1"/>
  <c r="F37" i="4"/>
  <c r="BD57" i="1" s="1"/>
  <c r="F36" i="2"/>
  <c r="BC55" i="1" s="1"/>
  <c r="J34" i="3"/>
  <c r="AW56" i="1" s="1"/>
  <c r="F35" i="4"/>
  <c r="BB57" i="1"/>
  <c r="J34" i="4"/>
  <c r="AW57" i="1"/>
  <c r="F36" i="3"/>
  <c r="BC56" i="1" s="1"/>
  <c r="F35" i="2"/>
  <c r="BB55" i="1" s="1"/>
  <c r="F34" i="3"/>
  <c r="BA56" i="1" s="1"/>
  <c r="F34" i="2"/>
  <c r="BA55" i="1" s="1"/>
  <c r="F35" i="3"/>
  <c r="BB56" i="1" s="1"/>
  <c r="F37" i="2"/>
  <c r="BD55" i="1" s="1"/>
  <c r="J34" i="2"/>
  <c r="AW55" i="1" s="1"/>
  <c r="F34" i="4"/>
  <c r="BA57" i="1"/>
  <c r="P428" i="2" l="1"/>
  <c r="BK86" i="4"/>
  <c r="BK85" i="4"/>
  <c r="J85" i="4"/>
  <c r="J59" i="4"/>
  <c r="T428" i="2"/>
  <c r="T103" i="2" s="1"/>
  <c r="BK428" i="2"/>
  <c r="J428" i="2"/>
  <c r="J69" i="2"/>
  <c r="R428" i="2"/>
  <c r="P104" i="2"/>
  <c r="P103" i="2"/>
  <c r="AU55" i="1" s="1"/>
  <c r="AU54" i="1" s="1"/>
  <c r="R104" i="2"/>
  <c r="BK104" i="2"/>
  <c r="BK103" i="2"/>
  <c r="J103" i="2" s="1"/>
  <c r="J59" i="2" s="1"/>
  <c r="T104" i="2"/>
  <c r="BK85" i="3"/>
  <c r="J85" i="3" s="1"/>
  <c r="J60" i="3" s="1"/>
  <c r="J87" i="4"/>
  <c r="J61" i="4"/>
  <c r="F33" i="3"/>
  <c r="AZ56" i="1" s="1"/>
  <c r="BB54" i="1"/>
  <c r="W31" i="1" s="1"/>
  <c r="BC54" i="1"/>
  <c r="AY54" i="1" s="1"/>
  <c r="F33" i="2"/>
  <c r="AZ55" i="1" s="1"/>
  <c r="J33" i="2"/>
  <c r="AV55" i="1" s="1"/>
  <c r="AT55" i="1" s="1"/>
  <c r="J33" i="3"/>
  <c r="AV56" i="1" s="1"/>
  <c r="AT56" i="1" s="1"/>
  <c r="BD54" i="1"/>
  <c r="W33" i="1" s="1"/>
  <c r="J33" i="4"/>
  <c r="AV57" i="1"/>
  <c r="AT57" i="1"/>
  <c r="F33" i="4"/>
  <c r="AZ57" i="1"/>
  <c r="BA54" i="1"/>
  <c r="AW54" i="1" s="1"/>
  <c r="AK30" i="1" s="1"/>
  <c r="R103" i="2" l="1"/>
  <c r="J104" i="2"/>
  <c r="J60" i="2"/>
  <c r="J86" i="4"/>
  <c r="J60" i="4"/>
  <c r="BK84" i="3"/>
  <c r="J84" i="3" s="1"/>
  <c r="J59" i="3" s="1"/>
  <c r="J30" i="4"/>
  <c r="AG57" i="1" s="1"/>
  <c r="AZ54" i="1"/>
  <c r="AV54" i="1" s="1"/>
  <c r="AK29" i="1" s="1"/>
  <c r="W32" i="1"/>
  <c r="AX54" i="1"/>
  <c r="J30" i="2"/>
  <c r="AG55" i="1" s="1"/>
  <c r="W30" i="1"/>
  <c r="J39" i="2" l="1"/>
  <c r="J39" i="4"/>
  <c r="AN55" i="1"/>
  <c r="AN57" i="1"/>
  <c r="J30" i="3"/>
  <c r="AG56" i="1"/>
  <c r="AG54" i="1" s="1"/>
  <c r="AK26" i="1" s="1"/>
  <c r="AK35" i="1" s="1"/>
  <c r="W29" i="1"/>
  <c r="AT54" i="1"/>
  <c r="J39" i="3" l="1"/>
  <c r="AN56" i="1"/>
  <c r="AN54" i="1"/>
</calcChain>
</file>

<file path=xl/sharedStrings.xml><?xml version="1.0" encoding="utf-8"?>
<sst xmlns="http://schemas.openxmlformats.org/spreadsheetml/2006/main" count="9384" uniqueCount="2189">
  <si>
    <t>Export Komplet</t>
  </si>
  <si>
    <t>VZ</t>
  </si>
  <si>
    <t>2.0</t>
  </si>
  <si>
    <t/>
  </si>
  <si>
    <t>False</t>
  </si>
  <si>
    <t>{c1e9b4ec-e8c3-4bf0-9ea1-dc8a145bc841}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</si>
  <si>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</si>
  <si>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</si>
  <si>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</si>
  <si>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</si>
  <si>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</si>
  <si>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</si>
  <si>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</si>
  <si>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</si>
  <si>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</si>
  <si>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07825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</si>
  <si>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</si>
  <si>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</si>
  <si>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úprava - DS Kotorská, Kotorská 1590/40, Praha 4 - Nusle</t>
  </si>
  <si>
    <t>KSO:</t>
  </si>
  <si>
    <t>CC-CZ:</t>
  </si>
  <si>
    <t>Místo:</t>
  </si>
  <si>
    <t xml:space="preserve"> Kotorská 1590/40, Praha 4 - Nusle</t>
  </si>
  <si>
    <t>Datum:</t>
  </si>
  <si>
    <t>3. 10. 2025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</si>
  <si>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</si>
  <si>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</si>
  <si>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</si>
  <si>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</si>
  <si>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</si>
  <si>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</si>
  <si>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</si>
  <si>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CONTRACTIS,s.r.o. Moulíkova 3286/1b, Praha 5</t>
  </si>
  <si>
    <t>True</t>
  </si>
  <si>
    <t>Zpracovatel:</t>
  </si>
  <si>
    <t>Hana Pejšová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</si>
  <si>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</si>
  <si>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</si>
  <si>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</si>
  <si>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</si>
  <si>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</si>
  <si>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</si>
  <si>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</si>
  <si>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</si>
  <si>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</si>
  <si>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</si>
  <si>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</si>
  <si>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</si>
  <si>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</si>
  <si>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</si>
  <si>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</si>
  <si>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</si>
  <si>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</si>
  <si>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</si>
  <si>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</si>
  <si>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</si>
  <si>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</si>
  <si>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</si>
  <si>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</si>
  <si>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</si>
  <si>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</si>
  <si>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</si>
  <si>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</si>
  <si>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</si>
  <si>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</si>
  <si>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</si>
  <si>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</si>
  <si>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</si>
  <si>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</si>
  <si>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</si>
  <si>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</si>
  <si>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</si>
  <si>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</si>
  <si>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</si>
  <si>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</si>
  <si>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</si>
  <si>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</si>
  <si>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</si>
  <si>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DS Kotorská - stavebně statická část</t>
  </si>
  <si>
    <t>STA</t>
  </si>
  <si>
    <t>1</t>
  </si>
  <si>
    <t>{b349c39c-ae7b-43a5-9232-dfaa58f658ca}</t>
  </si>
  <si>
    <t>2</t>
  </si>
  <si>
    <t>02</t>
  </si>
  <si>
    <t>TZB - technické zabezpečení stavby</t>
  </si>
  <si>
    <t>{e0ad1e58-d0b8-480b-98af-50a638853d3f}</t>
  </si>
  <si>
    <t>03</t>
  </si>
  <si>
    <t>VRN - vedlejší rozpočtové náklady</t>
  </si>
  <si>
    <t>{169d04f2-651d-4fca-a444-5c402f554a38}</t>
  </si>
  <si>
    <t>KRYCÍ LIST SOUPISU PRACÍ</t>
  </si>
  <si>
    <t>Objekt:</t>
  </si>
  <si>
    <t>01 - DS Kotorská - stavebně statická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</si>
  <si>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</si>
  <si>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</si>
  <si>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</si>
  <si>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</si>
  <si>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</si>
  <si>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</si>
  <si>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</si>
  <si>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</si>
  <si>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</si>
  <si>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</si>
  <si>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</si>
  <si>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</si>
  <si>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</si>
  <si>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</si>
  <si>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</si>
  <si>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</si>
  <si>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735 - Ústřední vytápění - otopná tělesa</t>
  </si>
  <si>
    <t xml:space="preserve">    751 - Vzduchotechnika</t>
  </si>
  <si>
    <t xml:space="preserve">    755 - Dopravní zařízení</t>
  </si>
  <si>
    <t xml:space="preserve">    763 - Konstrukce suché výstavby</t>
  </si>
  <si>
    <t xml:space="preserve">    764 - Konstrukce klempířské</t>
  </si>
  <si>
    <t xml:space="preserve">    766 - Konstrukce truhlářské vč přesunů hmot</t>
  </si>
  <si>
    <t xml:space="preserve">    767 - Konstrukce zámečnické vč přesunů hmot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</si>
  <si>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</si>
  <si>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</si>
  <si>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</si>
  <si>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</si>
  <si>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</si>
  <si>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</si>
  <si>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</si>
  <si>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</si>
  <si>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</si>
  <si>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</si>
  <si>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</si>
  <si>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</si>
  <si>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</si>
  <si>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</si>
  <si>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</si>
  <si>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</si>
  <si>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</si>
  <si>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</si>
  <si>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</si>
  <si>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</si>
  <si>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</si>
  <si>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</si>
  <si>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</si>
  <si>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</si>
  <si>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</si>
  <si>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</si>
  <si>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02</t>
  </si>
  <si>
    <t>4</t>
  </si>
  <si>
    <t>-1272757102</t>
  </si>
  <si>
    <t>Online PSC</t>
  </si>
  <si>
    <t>https://podminky.urs.cz/item/CS_URS_2025_02/113106121</t>
  </si>
  <si>
    <t>VV</t>
  </si>
  <si>
    <t>11,13*0,5</t>
  </si>
  <si>
    <t>121112004</t>
  </si>
  <si>
    <t>Sejmutí ornice ručně při souvislé ploše, tl. vrstvy přes 200 do 250 mm</t>
  </si>
  <si>
    <t>-1498567999</t>
  </si>
  <si>
    <t>https://podminky.urs.cz/item/CS_URS_2025_02/121112004</t>
  </si>
  <si>
    <t>17,8+6,5</t>
  </si>
  <si>
    <t>3</t>
  </si>
  <si>
    <t>131213701</t>
  </si>
  <si>
    <t>Hloubení nezapažených jam ručně s urovnáním dna do předepsaného profilu a spádu v hornině třídy těžitelnosti I skupiny 3 soudržných</t>
  </si>
  <si>
    <t>m3</t>
  </si>
  <si>
    <t>1042271276</t>
  </si>
  <si>
    <t>https://podminky.urs.cz/item/CS_URS_2025_02/131213701</t>
  </si>
  <si>
    <t>12,56+11,25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</si>
  <si>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</si>
  <si>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</si>
  <si>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-1378094048</t>
  </si>
  <si>
    <t>https://podminky.urs.cz/item/CS_URS_2025_02/162751117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</si>
  <si>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</si>
  <si>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</si>
  <si>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</si>
  <si>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101468440</t>
  </si>
  <si>
    <t>https://podminky.urs.cz/item/CS_URS_2025_02/162751119</t>
  </si>
  <si>
    <t>20*6,35</t>
  </si>
  <si>
    <t>6</t>
  </si>
  <si>
    <t>171201231</t>
  </si>
  <si>
    <t>Poplatek za uložení stavebního odpadu na recyklační skládce (skládkovné) zeminy a kamení zatříděného do Katalogu odpadů pod kódem 17 05 04</t>
  </si>
  <si>
    <t>t</t>
  </si>
  <si>
    <t>-1966650084</t>
  </si>
  <si>
    <t>https://podminky.urs.cz/item/CS_URS_2025_02/171201231</t>
  </si>
  <si>
    <t>6,35*1,8</t>
  </si>
  <si>
    <t>7</t>
  </si>
  <si>
    <t>174111101</t>
  </si>
  <si>
    <t>Zásyp sypaninou z jakékoliv horniny ručně s uložením výkopku ve vrstvách se zhutněním jam, šachet, rýh nebo kolem objektů v těchto vykopávkách</t>
  </si>
  <si>
    <t>2065307557</t>
  </si>
  <si>
    <t>https://podminky.urs.cz/item/CS_URS_2025_02/174111101</t>
  </si>
  <si>
    <t>23,810-6,35</t>
  </si>
  <si>
    <t>8</t>
  </si>
  <si>
    <t>181912112</t>
  </si>
  <si>
    <t>Úprava pláně vyrovnáním výškových rozdílů ručně v hornině třídy těžitelnosti I skupiny 3 se zhutněním</t>
  </si>
  <si>
    <t>-1840816333</t>
  </si>
  <si>
    <t>https://podminky.urs.cz/item/CS_URS_2025_02/181912112</t>
  </si>
  <si>
    <t>6,5+17,8</t>
  </si>
  <si>
    <t>9</t>
  </si>
  <si>
    <t>184818234</t>
  </si>
  <si>
    <t>Ochrana kmene bedněním před poškozením stavebním provozem zřízení včetně odstranění výšky bednění do 2 m průměru kmene přes 700 do 900 mm</t>
  </si>
  <si>
    <t>kus</t>
  </si>
  <si>
    <t>-1830932950</t>
  </si>
  <si>
    <t>https://podminky.urs.cz/item/CS_URS_2025_02/184818234</t>
  </si>
  <si>
    <t>Zakládání</t>
  </si>
  <si>
    <t>10</t>
  </si>
  <si>
    <t>213141111</t>
  </si>
  <si>
    <t>Zřízení vrstvy z geotextilie separační v rovině nebo ve sklonu do 1:5, šířky do 3 m</t>
  </si>
  <si>
    <t>-1816578184</t>
  </si>
  <si>
    <t>https://podminky.urs.cz/item/CS_URS_2025_02/213141111</t>
  </si>
  <si>
    <t>11</t>
  </si>
  <si>
    <t>M</t>
  </si>
  <si>
    <t>69311068</t>
  </si>
  <si>
    <t>geotextilie netkaná separační PP 300g/m2</t>
  </si>
  <si>
    <t>-342375435</t>
  </si>
  <si>
    <t>17,8*1,1845 'Přepočtené koeficientem množství</t>
  </si>
  <si>
    <t>275321511</t>
  </si>
  <si>
    <t>Základy z betonu železového (bez výztuže) patky z betonu bez zvláštních nároků na prostředí tř. C 25/30-XC2</t>
  </si>
  <si>
    <t>-1526235119</t>
  </si>
  <si>
    <t>https://podminky.urs.cz/item/CS_URS_2025_02/275321511</t>
  </si>
  <si>
    <t>0,6*0,6*1,4*5</t>
  </si>
  <si>
    <t>2,105*0,55*1,95</t>
  </si>
  <si>
    <t>2,405*0,545*1,95</t>
  </si>
  <si>
    <t>-0,15*(2,105+2,405)*1,45</t>
  </si>
  <si>
    <t>Součet</t>
  </si>
  <si>
    <t>13</t>
  </si>
  <si>
    <t>275351121</t>
  </si>
  <si>
    <t>Bednění základů patek zřízení</t>
  </si>
  <si>
    <t>-1913409782</t>
  </si>
  <si>
    <t>https://podminky.urs.cz/item/CS_URS_2025_02/275351121</t>
  </si>
  <si>
    <t>0,6*4*1,4*5</t>
  </si>
  <si>
    <t>(0,4*2+2,105)*1,95+0,5*(0,15*2+2,1)</t>
  </si>
  <si>
    <t>(0,4*2+2,405)*1,95+0,5*(0,15*2+2,405)</t>
  </si>
  <si>
    <t>14</t>
  </si>
  <si>
    <t>275351122</t>
  </si>
  <si>
    <t>Bednění základů patek odstranění</t>
  </si>
  <si>
    <t>-2075292756</t>
  </si>
  <si>
    <t>https://podminky.urs.cz/item/CS_URS_2025_02/275351122</t>
  </si>
  <si>
    <t>15</t>
  </si>
  <si>
    <t>275362021</t>
  </si>
  <si>
    <t>Výztuž základů patek ze svařovaných sítí z drátů typu KARI</t>
  </si>
  <si>
    <t>-1401965395</t>
  </si>
  <si>
    <t>https://podminky.urs.cz/item/CS_URS_2025_02/275362021</t>
  </si>
  <si>
    <t>Svislé a kompletní konstrukce</t>
  </si>
  <si>
    <t>16</t>
  </si>
  <si>
    <t>310232075</t>
  </si>
  <si>
    <t>Zazdívka otvorů ve zdivu nadzákladovém děrovanými broušenými cihlami plochy přes 1 m2 do 4 m2 na tenkovrstvou maltu, tl. zdiva 440 mm</t>
  </si>
  <si>
    <t>521270884</t>
  </si>
  <si>
    <t>https://podminky.urs.cz/item/CS_URS_2025_02/310232075</t>
  </si>
  <si>
    <t>po vybouraném okně vč parapetu</t>
  </si>
  <si>
    <t>1,25*2,78*2</t>
  </si>
  <si>
    <t>17</t>
  </si>
  <si>
    <t>310238211</t>
  </si>
  <si>
    <t>Zazdívka otvorů ve zdivu nadzákladovém cihlami pálenými plochy přes 0,25 m2 do 1 m2 na maltu vápenocementovou</t>
  </si>
  <si>
    <t>-335755568</t>
  </si>
  <si>
    <t>https://podminky.urs.cz/item/CS_URS_2025_02/310238211</t>
  </si>
  <si>
    <t>u výtahové šachty</t>
  </si>
  <si>
    <t>0,98*0,6*0,2</t>
  </si>
  <si>
    <t>18</t>
  </si>
  <si>
    <t>310271021</t>
  </si>
  <si>
    <t>Zazdívka otvorů ve zdivu nadzákladovém pórobetonovými tvárnicemi plochy do 1 m2, tl. zdiva 250 mm, pevnost tvárnic do P2</t>
  </si>
  <si>
    <t>683916992</t>
  </si>
  <si>
    <t>https://podminky.urs.cz/item/CS_URS_2025_02/310271021</t>
  </si>
  <si>
    <t>0,72*0,9*16</t>
  </si>
  <si>
    <t>19</t>
  </si>
  <si>
    <t>311270131.XLA</t>
  </si>
  <si>
    <t>Zdivo z vápenopískových tvárnic Silka S20-2000 přes P15 do P25 tl 175 mm</t>
  </si>
  <si>
    <t>528594855</t>
  </si>
  <si>
    <t>det3</t>
  </si>
  <si>
    <t>0,2*(1,86+2,16)*2*2</t>
  </si>
  <si>
    <t>20</t>
  </si>
  <si>
    <t>3179443R1</t>
  </si>
  <si>
    <t>P01 - Překlady z L45/5 délky 1250 mm pro rozšíření otvoru,kompl prov D+M</t>
  </si>
  <si>
    <t>468465409</t>
  </si>
  <si>
    <t>1,25*(10+16)*0,00338*1,1</t>
  </si>
  <si>
    <t>3179443R2</t>
  </si>
  <si>
    <t>P02 - Překlad z L80/6 délky 1300 mm (2ks) osazený na fasádní panel,kompl prov D+M dle v.č. D.3.4.02</t>
  </si>
  <si>
    <t>-1716069122</t>
  </si>
  <si>
    <t>0,0191*1,1</t>
  </si>
  <si>
    <t>22</t>
  </si>
  <si>
    <t>340236211</t>
  </si>
  <si>
    <t>Zazdívka otvorů v příčkách nebo stěnách plochy přes 0,0225 m2 do 0,09 m2, tloušťky do 100 mm</t>
  </si>
  <si>
    <t>-1731274929</t>
  </si>
  <si>
    <t>https://podminky.urs.cz/item/CS_URS_2025_02/340236211</t>
  </si>
  <si>
    <t>1pp</t>
  </si>
  <si>
    <t>2+2</t>
  </si>
  <si>
    <t>23</t>
  </si>
  <si>
    <t>340271021</t>
  </si>
  <si>
    <t>Zazdívka otvorů v příčkách nebo stěnách pórobetonovými tvárnicemi plochy přes 0,25 m2 do 1 m2, objemová hmotnost 500 kg/m3, tloušťka příčky 100 mm</t>
  </si>
  <si>
    <t>1124474780</t>
  </si>
  <si>
    <t>https://podminky.urs.cz/item/CS_URS_2025_02/340271021</t>
  </si>
  <si>
    <t>0,6*0,6</t>
  </si>
  <si>
    <t>0,859*(0,9+0,715)</t>
  </si>
  <si>
    <t>24</t>
  </si>
  <si>
    <t>34810121R</t>
  </si>
  <si>
    <t xml:space="preserve">Branka vel 900x1000 mm vč ocelových sloupků, kompletizovaná,kompl prov D+M </t>
  </si>
  <si>
    <t>-91885474</t>
  </si>
  <si>
    <t>25</t>
  </si>
  <si>
    <t>34840110R</t>
  </si>
  <si>
    <t>Nový plot z pletiva vč ocel sloupků d=38 mm,kompl prov D+M vč základku a výkopku pro sloupky,kompl prov D+M (výběr dle investora)</t>
  </si>
  <si>
    <t>m</t>
  </si>
  <si>
    <t>-793133423</t>
  </si>
  <si>
    <t>Komunikace pozemní</t>
  </si>
  <si>
    <t>26</t>
  </si>
  <si>
    <t>564871011</t>
  </si>
  <si>
    <t>Podklad ze štěrkodrti ŠD s rozprostřením a zhutněním plochy jednotlivě do 100 m2, po zhutnění tl. 250 mm</t>
  </si>
  <si>
    <t>-1455531222</t>
  </si>
  <si>
    <t>https://podminky.urs.cz/item/CS_URS_2025_02/564871011</t>
  </si>
  <si>
    <t>27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</si>
  <si>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</si>
  <si>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</si>
  <si>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-108301686</t>
  </si>
  <si>
    <t>https://podminky.urs.cz/item/CS_URS_2025_02/596211110</t>
  </si>
  <si>
    <t>28</t>
  </si>
  <si>
    <t>59245015</t>
  </si>
  <si>
    <t>dlažba zámková betonová tvaru I 200x165mm tl 60mm přírodní</t>
  </si>
  <si>
    <t>1192910581</t>
  </si>
  <si>
    <t>6,5*1,03 'Přepočtené koeficientem množství</t>
  </si>
  <si>
    <t>Úpravy povrchů, podlahy a osazování výplní</t>
  </si>
  <si>
    <t>29</t>
  </si>
  <si>
    <t>611131121</t>
  </si>
  <si>
    <t>Podkladní a spojovací vrstva vnitřních omítaných ploch penetrace disperzní nanášená ručně stropů</t>
  </si>
  <si>
    <t>-92820610</t>
  </si>
  <si>
    <t>https://podminky.urs.cz/item/CS_URS_2025_02/611131121</t>
  </si>
  <si>
    <t>30</t>
  </si>
  <si>
    <t>61118100R</t>
  </si>
  <si>
    <t>Stěrková omítka vnitřní tl 1-3 mm na protipožárních deskách dle doporučení výrobce</t>
  </si>
  <si>
    <t>-316364849</t>
  </si>
  <si>
    <t>31</t>
  </si>
  <si>
    <t>611325221</t>
  </si>
  <si>
    <t>Vápenocementová omítka jednotlivých malých ploch štuková dvouvrstvá na stropech, plochy jednotlivě do 0,09 m2</t>
  </si>
  <si>
    <t>-281129438</t>
  </si>
  <si>
    <t>https://podminky.urs.cz/item/CS_URS_2025_02/611325221</t>
  </si>
  <si>
    <t>32</t>
  </si>
  <si>
    <t>611325225</t>
  </si>
  <si>
    <t>Vápenocementová omítka jednotlivých malých ploch štuková dvouvrstvá na stropech, plochy jednotlivě přes 1,0 do 4 m2</t>
  </si>
  <si>
    <t>-1676435727</t>
  </si>
  <si>
    <t>https://podminky.urs.cz/item/CS_URS_2025_02/611325225</t>
  </si>
  <si>
    <t>okolo nových světlíků</t>
  </si>
  <si>
    <t>33</t>
  </si>
  <si>
    <t>612131111</t>
  </si>
  <si>
    <t>Podkladní a spojovací vrstva vnitřních omítaných ploch polymercementový spojovací můstek nanášený ručně stěn</t>
  </si>
  <si>
    <t>-175804658</t>
  </si>
  <si>
    <t>https://podminky.urs.cz/item/CS_URS_2025_02/612131111</t>
  </si>
  <si>
    <t>34</t>
  </si>
  <si>
    <t>612142001</t>
  </si>
  <si>
    <t>Pletivo vnitřních ploch v ploše nebo pruzích, na plném podkladu sklovláknité vtlačené do tmelu včetně tmelu stěn</t>
  </si>
  <si>
    <t>-1919006584</t>
  </si>
  <si>
    <t>https://podminky.urs.cz/item/CS_URS_2025_02/612142001</t>
  </si>
  <si>
    <t>0,2*0,4*2</t>
  </si>
  <si>
    <t>zazdívky do schodiště</t>
  </si>
  <si>
    <t>0,75*1*2*16</t>
  </si>
  <si>
    <t>35</t>
  </si>
  <si>
    <t>612325223</t>
  </si>
  <si>
    <t>Vápenocementová omítka jednotlivých malých ploch štuková dvouvrstvá na stěnách, plochy jednotlivě přes 0,25 do 1 m2</t>
  </si>
  <si>
    <t>710087828</t>
  </si>
  <si>
    <t>https://podminky.urs.cz/item/CS_URS_2025_02/612325223</t>
  </si>
  <si>
    <t>16*2</t>
  </si>
  <si>
    <t>36</t>
  </si>
  <si>
    <t>612325225</t>
  </si>
  <si>
    <t>Vápenocementová omítka jednotlivých malých ploch štuková dvouvrstvá na stěnách, plochy jednotlivě přes 1,0 do 4 m2</t>
  </si>
  <si>
    <t>-1596627471</t>
  </si>
  <si>
    <t>https://podminky.urs.cz/item/CS_URS_2025_02/612325225</t>
  </si>
  <si>
    <t>37</t>
  </si>
  <si>
    <t>612325417</t>
  </si>
  <si>
    <t>Oprava vápenocementové omítky vnitřních ploch hladké, tl. do 20 mm, s celoplošným přeštukováním, tl. štuku do 3 mm stěn, v rozsahu opravované plochy přes 10 do 30%</t>
  </si>
  <si>
    <t>-1843593653</t>
  </si>
  <si>
    <t>https://podminky.urs.cz/item/CS_URS_2025_02/612325417</t>
  </si>
  <si>
    <t>38</t>
  </si>
  <si>
    <t>619991001</t>
  </si>
  <si>
    <t>Zakrytí vnitřních ploch před znečištěním PE fólií včetně pozdějšího odkrytí podlah-podlahy v části pavilonu "D"</t>
  </si>
  <si>
    <t>807237245</t>
  </si>
  <si>
    <t>https://podminky.urs.cz/item/CS_URS_2025_02/619991001</t>
  </si>
  <si>
    <t>39</t>
  </si>
  <si>
    <t>619995001</t>
  </si>
  <si>
    <t>Začištění omítek (s dodáním hmot) kolem oken, dveří</t>
  </si>
  <si>
    <t>936090698</t>
  </si>
  <si>
    <t>https://podminky.urs.cz/item/CS_URS_2025_02/619995001</t>
  </si>
  <si>
    <t>nově osazené zárubně 1pp</t>
  </si>
  <si>
    <t>4,8*2*2</t>
  </si>
  <si>
    <t>40</t>
  </si>
  <si>
    <t>622222001</t>
  </si>
  <si>
    <t>Montáž kontaktního zateplení vnějšího ostění, nadpraží nebo parapetu lepením z desek z minerální vlny s podélnou nebo kolmou orientací vláken nebo z kombinovaných desek (dodávka ve specifikaci) hloubky špalet do 200 mm, tloušťky desek do 40 mm</t>
  </si>
  <si>
    <t>1701725864</t>
  </si>
  <si>
    <t>https://podminky.urs.cz/item/CS_URS_2025_02/622222001</t>
  </si>
  <si>
    <t>det4</t>
  </si>
  <si>
    <t>okolo otvoru</t>
  </si>
  <si>
    <t>2,262*2+1</t>
  </si>
  <si>
    <t>ostění</t>
  </si>
  <si>
    <t>1+2,15*2</t>
  </si>
  <si>
    <t>41</t>
  </si>
  <si>
    <t>63151506</t>
  </si>
  <si>
    <t>deska tepelně izolační minerální kontaktních fasád kolmé vlákno λ=0,040-0,041 tl 30mm</t>
  </si>
  <si>
    <t>-489741456</t>
  </si>
  <si>
    <t>5,3*0,175</t>
  </si>
  <si>
    <t>0,928*1,1 'Přepočtené koeficientem množství</t>
  </si>
  <si>
    <t>42</t>
  </si>
  <si>
    <t>63151508</t>
  </si>
  <si>
    <t>deska tepelně izolační minerální kontaktních fasád kolmé vlákno λ=0,040-0,041 tl 50mm</t>
  </si>
  <si>
    <t>-1252694163</t>
  </si>
  <si>
    <t>0,052*1,1 'Přepočtené koeficientem množství</t>
  </si>
  <si>
    <t>43</t>
  </si>
  <si>
    <t>6225310R1</t>
  </si>
  <si>
    <t>Omítka tenkovrstvá vnějších ploch probarvená vč penetrace okolo nového otvoru - dle stávající vč úpravy pro napojení se stávající omítkou</t>
  </si>
  <si>
    <t>1957173073</t>
  </si>
  <si>
    <t>44</t>
  </si>
  <si>
    <t>6225310R2</t>
  </si>
  <si>
    <t>Omítka tenkovrstvá vnějších ploch probarvená vč penetrace na zazdívce - dle stávající vč úpravy pro napojení se stávající omítkou</t>
  </si>
  <si>
    <t>-695485929</t>
  </si>
  <si>
    <t>1,5*2,8*2</t>
  </si>
  <si>
    <t>45</t>
  </si>
  <si>
    <t>637121116</t>
  </si>
  <si>
    <t>Úprava plochy u vnějšího schodiště z kameniva s udusáním a urovnáním povrchu z kačírku tl. 350 mm</t>
  </si>
  <si>
    <t>1059724899</t>
  </si>
  <si>
    <t>https://podminky.urs.cz/item/CS_URS_2025_02/637121116</t>
  </si>
  <si>
    <t>46</t>
  </si>
  <si>
    <t>63721112R</t>
  </si>
  <si>
    <t>Okapový chodník z dlaždic betonových do písku se zalitím spár cementovou maltou, tl. dlaždic 50 mm-stávající dlažba</t>
  </si>
  <si>
    <t>845703094</t>
  </si>
  <si>
    <t>47</t>
  </si>
  <si>
    <t>637311131</t>
  </si>
  <si>
    <t>Okapový chodník z obrubníků betonových zahradních, se zalitím spár cementovou maltou do lože z betonu prostého</t>
  </si>
  <si>
    <t>-758178920</t>
  </si>
  <si>
    <t>https://podminky.urs.cz/item/CS_URS_2025_02/637311131</t>
  </si>
  <si>
    <t>3,71+6,665+2,95+2,38</t>
  </si>
  <si>
    <t>48</t>
  </si>
  <si>
    <t>642944121</t>
  </si>
  <si>
    <t>Osazení ocelových dveřních zárubní lisovaných nebo z úhelníků dodatečně s vybetonováním prahu, plochy do 2,5 m2</t>
  </si>
  <si>
    <t>1682154674</t>
  </si>
  <si>
    <t>https://podminky.urs.cz/item/CS_URS_2025_02/642944121</t>
  </si>
  <si>
    <t>49</t>
  </si>
  <si>
    <t>55331432</t>
  </si>
  <si>
    <t>D16L/P - zárubeň jednokřídlá ocelová pro dodatečnou montáž tl stěny 75-100mm rozměru 800/1970, 2100mm</t>
  </si>
  <si>
    <t>135497454</t>
  </si>
  <si>
    <t>Ostatní konstrukce a práce, bourání</t>
  </si>
  <si>
    <t>50</t>
  </si>
  <si>
    <t>949101112</t>
  </si>
  <si>
    <t>Lešení pomocné pracovní pro objekty pozemních staveb pro zatížení do 150 kg/m2, o výšce lešeňové podlahy přes 1,9 do 3,5 m</t>
  </si>
  <si>
    <t>1775020300</t>
  </si>
  <si>
    <t>https://podminky.urs.cz/item/CS_URS_2025_02/949101112</t>
  </si>
  <si>
    <t>u světlíků</t>
  </si>
  <si>
    <t>3*3*2</t>
  </si>
  <si>
    <t>51</t>
  </si>
  <si>
    <t>952901111</t>
  </si>
  <si>
    <t>Vyčištění budov nebo objektů před předáním do užívání budov bytové nebo občanské výstavby, světlé výšky podlaží do 4 m</t>
  </si>
  <si>
    <t>196777730</t>
  </si>
  <si>
    <t>https://podminky.urs.cz/item/CS_URS_2025_02/952901111</t>
  </si>
  <si>
    <t>část pavilonu "D"</t>
  </si>
  <si>
    <t>111</t>
  </si>
  <si>
    <t>rekonstruované pavilony</t>
  </si>
  <si>
    <t>8*9+12*19+13,5*19+16+58</t>
  </si>
  <si>
    <t>13*19+1,5*5,5+7*7</t>
  </si>
  <si>
    <t>52</t>
  </si>
  <si>
    <t>953943211</t>
  </si>
  <si>
    <t>Osazování drobných kovových předmětů kotvených do stěny hasicího přístroje</t>
  </si>
  <si>
    <t>1555376566</t>
  </si>
  <si>
    <t>https://podminky.urs.cz/item/CS_URS_2025_02/953943211</t>
  </si>
  <si>
    <t>53</t>
  </si>
  <si>
    <t>44932001</t>
  </si>
  <si>
    <t>OV 4 - přístroj hasicí ruční práškový hasební schopnost 21A, 113B, C</t>
  </si>
  <si>
    <t>-117243203</t>
  </si>
  <si>
    <t>54</t>
  </si>
  <si>
    <t>953966112</t>
  </si>
  <si>
    <t>Montáž ochranných prvků stěn do DS antibakteriálních samolepicích rohový profil</t>
  </si>
  <si>
    <t>193830628</t>
  </si>
  <si>
    <t>https://podminky.urs.cz/item/CS_URS_2025_02/953966112</t>
  </si>
  <si>
    <t>55</t>
  </si>
  <si>
    <t>28342040</t>
  </si>
  <si>
    <t>profil ochranný rohový antibakteriální vinyl, do v 2m š křídla 53mm, úhel 80-150°, hrana duté jádro, Bs2d0, samolepící pásky</t>
  </si>
  <si>
    <t>-414161344</t>
  </si>
  <si>
    <t>25*1,1 'Přepočtené koeficientem množství</t>
  </si>
  <si>
    <t>56</t>
  </si>
  <si>
    <t>28355006</t>
  </si>
  <si>
    <t>pás plastový samolepicí na ochranu stěn š 170mm</t>
  </si>
  <si>
    <t>-1782691446</t>
  </si>
  <si>
    <t>57</t>
  </si>
  <si>
    <t>962031011</t>
  </si>
  <si>
    <t>Bourání příček nebo přizdívek z cihel děrovaných, tl. do 100 mm</t>
  </si>
  <si>
    <t>2130582017</t>
  </si>
  <si>
    <t>https://podminky.urs.cz/item/CS_URS_2025_02/962031011</t>
  </si>
  <si>
    <t>1*3,01-1,18</t>
  </si>
  <si>
    <t>0,975*3-1,18</t>
  </si>
  <si>
    <t>58</t>
  </si>
  <si>
    <t>962032181</t>
  </si>
  <si>
    <t>Bourání zdiva nadzákladového z tvárnic nebo bloků pórobetonových na tenkovrstvou maltu, objemu do 1 m3-parapetní zdivo</t>
  </si>
  <si>
    <t>-2000213642</t>
  </si>
  <si>
    <t>https://podminky.urs.cz/item/CS_URS_2025_02/962032181</t>
  </si>
  <si>
    <t>1,23*0,7*2*0,25</t>
  </si>
  <si>
    <t>59</t>
  </si>
  <si>
    <t>962081131</t>
  </si>
  <si>
    <t>Bourání části výplně oken ze skleněných tvárnic, tl. do 100 mm</t>
  </si>
  <si>
    <t>-1576551593</t>
  </si>
  <si>
    <t>https://podminky.urs.cz/item/CS_URS_2025_02/962081131</t>
  </si>
  <si>
    <t>na schodišti</t>
  </si>
  <si>
    <t>0,7*0,9*0,5*16</t>
  </si>
  <si>
    <t>60</t>
  </si>
  <si>
    <t>96600111R</t>
  </si>
  <si>
    <t>Odstranění dětské skluzavky vč pryžového podkladu vč likvidace</t>
  </si>
  <si>
    <t>-735066254</t>
  </si>
  <si>
    <t>61</t>
  </si>
  <si>
    <t>966081125</t>
  </si>
  <si>
    <t>Bourání kontaktního zateplení včetně povrchové úpravy omítkou nebo nátěrem malých ploch, jakékoli tloušťky, včetně vyřezání z polystyrénových desek, plochy jednotlivě přes 2,0 do 4,0 m2-pro nové dveře</t>
  </si>
  <si>
    <t>561794558</t>
  </si>
  <si>
    <t>https://podminky.urs.cz/item/CS_URS_2025_02/966081125</t>
  </si>
  <si>
    <t>62</t>
  </si>
  <si>
    <t>967031732</t>
  </si>
  <si>
    <t>Přisekání ostění zdiva z cihel pálených na maltu vápennou nebo vápenocementovou, tl. na maltu vápennou nebo vápenocementovou, tl. do 100 mm - pro rozšíření otvoru</t>
  </si>
  <si>
    <t>-1609261798</t>
  </si>
  <si>
    <t>https://podminky.urs.cz/item/CS_URS_2025_02/967031732</t>
  </si>
  <si>
    <t>2,0*13*0,1*2</t>
  </si>
  <si>
    <t>3,0*8*0,1*2</t>
  </si>
  <si>
    <t>63</t>
  </si>
  <si>
    <t>967031734</t>
  </si>
  <si>
    <t>Přisekání ostění zdiva z cihel pálených plošné, na maltu vápennou nebo vápenocementovou, tl. na maltu vápennou nebo vápenocementovou, tl. do 300 mm</t>
  </si>
  <si>
    <t>205494665</t>
  </si>
  <si>
    <t>https://podminky.urs.cz/item/CS_URS_2025_02/967031734</t>
  </si>
  <si>
    <t>2,02*0,25*2</t>
  </si>
  <si>
    <t>64</t>
  </si>
  <si>
    <t>968062244</t>
  </si>
  <si>
    <t>Vybourání dřevěných rámů oken s křídly,oken jednoduchých, plochy do 1 m2 vč vyvěšení křídel</t>
  </si>
  <si>
    <t>-127457442</t>
  </si>
  <si>
    <t>https://podminky.urs.cz/item/CS_URS_2025_02/968062244</t>
  </si>
  <si>
    <t>na schodiště</t>
  </si>
  <si>
    <t>65</t>
  </si>
  <si>
    <t>968062245</t>
  </si>
  <si>
    <t>Vybourání dřevěných rámů oken s křídly,oken jednoduchých, plochy do 2 m2 vč vyvěšení křídel</t>
  </si>
  <si>
    <t>44548831</t>
  </si>
  <si>
    <t>https://podminky.urs.cz/item/CS_URS_2025_02/968062245</t>
  </si>
  <si>
    <t>ze třídy do chodby</t>
  </si>
  <si>
    <t>0,91*1,73+0,875*1,73+0,89*1,73+0,9*1,73</t>
  </si>
  <si>
    <t>66</t>
  </si>
  <si>
    <t>968062747</t>
  </si>
  <si>
    <t>Vybourání dřevěných zasklených stěn s okny a dveřmi, plochy přes 4 m2 vč vyvěšení křídel - vnitřní</t>
  </si>
  <si>
    <t>2118055655</t>
  </si>
  <si>
    <t>https://podminky.urs.cz/item/CS_URS_2025_02/968062747</t>
  </si>
  <si>
    <t>3,445*2,75</t>
  </si>
  <si>
    <t>67</t>
  </si>
  <si>
    <t>968072455</t>
  </si>
  <si>
    <t>Vybourání kovových dveřních zárubní, plochy do 2 m2 vč vyvěšení křídel</t>
  </si>
  <si>
    <t>-115066851</t>
  </si>
  <si>
    <t>https://podminky.urs.cz/item/CS_URS_2025_02/968072455</t>
  </si>
  <si>
    <t>1,58*2</t>
  </si>
  <si>
    <t>1-2np</t>
  </si>
  <si>
    <t>1,58*6</t>
  </si>
  <si>
    <t>1,18*4</t>
  </si>
  <si>
    <t>0,84*2,11*2+0,82*2,11+0,85*2,11+0,82*2,11*3+0,82*2,11</t>
  </si>
  <si>
    <t>68</t>
  </si>
  <si>
    <t>968072456</t>
  </si>
  <si>
    <t>Vybourání kovových dveřních zárubní, plochy přes 2 m2 vč vyvěšení křídel</t>
  </si>
  <si>
    <t>823031142</t>
  </si>
  <si>
    <t>https://podminky.urs.cz/item/CS_URS_2025_02/968072456</t>
  </si>
  <si>
    <t>dveře s nadsvětlíkem</t>
  </si>
  <si>
    <t>0,8*3,0*8</t>
  </si>
  <si>
    <t>69</t>
  </si>
  <si>
    <t>968082018</t>
  </si>
  <si>
    <t>Vybourání plastových rámů stěny s dveřmi, okny plochy přes 4 m2 vč vyvěšení křídel</t>
  </si>
  <si>
    <t>-52760864</t>
  </si>
  <si>
    <t>https://podminky.urs.cz/item/CS_URS_2025_02/968082018</t>
  </si>
  <si>
    <t xml:space="preserve">stěny </t>
  </si>
  <si>
    <t>pav A</t>
  </si>
  <si>
    <t>(3,34+2,18)*2,7</t>
  </si>
  <si>
    <t>pav B</t>
  </si>
  <si>
    <t>3,005*2,725</t>
  </si>
  <si>
    <t>pav C</t>
  </si>
  <si>
    <t>3,455*2,7</t>
  </si>
  <si>
    <t>2 pole oken</t>
  </si>
  <si>
    <t>2,39*2,075*2</t>
  </si>
  <si>
    <t>70</t>
  </si>
  <si>
    <t>968082022</t>
  </si>
  <si>
    <t>Vybourání plastových rámů dveřních zárubní, plochy přes 2 do 4 m2 vč vyvěšení křídel</t>
  </si>
  <si>
    <t>1259540877</t>
  </si>
  <si>
    <t>https://podminky.urs.cz/item/CS_URS_2025_02/968082022</t>
  </si>
  <si>
    <t>1,45*2,76*2</t>
  </si>
  <si>
    <t>2,38*2,075+2,39*2,075</t>
  </si>
  <si>
    <t>71</t>
  </si>
  <si>
    <t>973031151</t>
  </si>
  <si>
    <t>Vysekání niky pro zapuštěný rozvaděč ve zdivu z cihel na maltu vápennou nebo vápenocementovou výklenků, pohledové plochy přes 0,25 m2</t>
  </si>
  <si>
    <t>1677521265</t>
  </si>
  <si>
    <t>https://podminky.urs.cz/item/CS_URS_2025_02/973031151</t>
  </si>
  <si>
    <t>0,6*1,2*0,1</t>
  </si>
  <si>
    <t>72</t>
  </si>
  <si>
    <t>974031132</t>
  </si>
  <si>
    <t>Vysekání rýh ve zdivu cihelném na maltu vápennou nebo vápenocementovou do hl. 50 mm a šířky do 70 mm pro osazení L45/5 (pro rozšíření otvoru)</t>
  </si>
  <si>
    <t>-188012688</t>
  </si>
  <si>
    <t>https://podminky.urs.cz/item/CS_URS_2025_02/974031132</t>
  </si>
  <si>
    <t>1,25*(10+16)</t>
  </si>
  <si>
    <t>73</t>
  </si>
  <si>
    <t>975111131</t>
  </si>
  <si>
    <t>Plošné podchycení konstrukcí systémovými prvky samostatnými stojkami výšky do 4 m, zatížení přes 8,5 do 11 kPa zřízení-pod bouraný otvor</t>
  </si>
  <si>
    <t>-1763186894</t>
  </si>
  <si>
    <t>https://podminky.urs.cz/item/CS_URS_2025_02/975111131</t>
  </si>
  <si>
    <t>2*2*2</t>
  </si>
  <si>
    <t>74</t>
  </si>
  <si>
    <t>975111132</t>
  </si>
  <si>
    <t>Plošné podchycení konstrukcí systémovými prvky samostatnými stojkami výšky do 4 m, zatížení přes 8,5 do 11 kPa příplatek za první a každý další den použití</t>
  </si>
  <si>
    <t>-1797229796</t>
  </si>
  <si>
    <t>https://podminky.urs.cz/item/CS_URS_2025_02/975111132</t>
  </si>
  <si>
    <t>8,000*2</t>
  </si>
  <si>
    <t>75</t>
  </si>
  <si>
    <t>975111133</t>
  </si>
  <si>
    <t>Plošné podchycení konstrukcí systémovými prvky samostatnými stojkami výšky do 4 m, zatížení přes 8,5 do 11 kPa odstranění</t>
  </si>
  <si>
    <t>-831948531</t>
  </si>
  <si>
    <t>https://podminky.urs.cz/item/CS_URS_2025_02/975111133</t>
  </si>
  <si>
    <t>76</t>
  </si>
  <si>
    <t>976072221</t>
  </si>
  <si>
    <t xml:space="preserve">Vybourání větracích mřížek, plochy do 0,30 m2, ze zdiva cihelného </t>
  </si>
  <si>
    <t>-1258862023</t>
  </si>
  <si>
    <t>https://podminky.urs.cz/item/CS_URS_2025_02/976072221</t>
  </si>
  <si>
    <t>77</t>
  </si>
  <si>
    <t>97608200R</t>
  </si>
  <si>
    <t>Demontáž konzolí po venkovních split jednotkách vč zapracování otvorů po DMT</t>
  </si>
  <si>
    <t>soubor</t>
  </si>
  <si>
    <t>1009898730</t>
  </si>
  <si>
    <t>78</t>
  </si>
  <si>
    <t>977151124</t>
  </si>
  <si>
    <t>Jádrové vrty diamantovými korunkami do stavebních materiálů (železobetonu, betonu, cihel, obkladů, dlažeb, kamene) průměru přes 150 do 180 mm</t>
  </si>
  <si>
    <t>-1451262528</t>
  </si>
  <si>
    <t>https://podminky.urs.cz/item/CS_URS_2025_02/977151124</t>
  </si>
  <si>
    <t>střešní panel-VZT d=160 mm</t>
  </si>
  <si>
    <t>0,2*2</t>
  </si>
  <si>
    <t>strop mezi 1np a 2np -VZT =160 mm</t>
  </si>
  <si>
    <t>0,3*2</t>
  </si>
  <si>
    <t>79</t>
  </si>
  <si>
    <t>977211111</t>
  </si>
  <si>
    <t>Řezání konstrukcí stěnovou pilou betonových nebo železobetonových průměru řezané výztuže do 16 mm hloubka řezu do 200 mm</t>
  </si>
  <si>
    <t>103258949</t>
  </si>
  <si>
    <t>https://podminky.urs.cz/item/CS_URS_2025_02/977211111</t>
  </si>
  <si>
    <t>dle TZ Staika</t>
  </si>
  <si>
    <t>ve střešním panelu  vč rozdělení na menší manipulační kusy</t>
  </si>
  <si>
    <t>(1,5*4+1,8*5)*2</t>
  </si>
  <si>
    <t>80</t>
  </si>
  <si>
    <t>97721112R</t>
  </si>
  <si>
    <t xml:space="preserve">Vyříznutí/vybourání otvoru v pórobetonových panelech hloubka řezu přes 200 do 350 mm </t>
  </si>
  <si>
    <t>569269871</t>
  </si>
  <si>
    <t>v obvodovém panelu na schociště vč rozdělení na menší manipulační kusy</t>
  </si>
  <si>
    <t>1*6+2,235*4</t>
  </si>
  <si>
    <t>81</t>
  </si>
  <si>
    <t>978013141</t>
  </si>
  <si>
    <t>Otlučení vápenných nebo vápenocementových omítek vnitřních ploch stěn s vyškrabáním spar, s očištěním zdiva, v rozsahu přes 10 do 30 %</t>
  </si>
  <si>
    <t>-353148836</t>
  </si>
  <si>
    <t>https://podminky.urs.cz/item/CS_URS_2025_02/978013141</t>
  </si>
  <si>
    <t>1np</t>
  </si>
  <si>
    <t>27,15*2,99+8,12*3,01+44,18*2,5+3,07*2,5+10,19*2,5+9,33*3,3+18,43*3+31,25*3+28,92*3+7,15*2,97+12,86*2,97</t>
  </si>
  <si>
    <t>12,73*3+7,07*2,98+6,29*2,98+16,24*3+24,3*2,97+8,26*2,99+4,51*2,5+3,49*2,5+10,36*2,5+25,94*3+9,25*2,98+8,04*2,98+11,48*2,98+31,18*3+29,4*3+19,71*2,76</t>
  </si>
  <si>
    <t>2np</t>
  </si>
  <si>
    <t>26,78*3+25,07*3,01+7,38*3+12,79*3+12,76*3+7,04*3,01+6,09*2,99+19,34*3+17,07*3+6,54*3+4,43*2,5+3,15*2,5+9,32*2,5+5,71*2,99+31,51*3+29,09*3+25,24*3</t>
  </si>
  <si>
    <t>5,13*2,92+4,51*2,5+9,82*2,5</t>
  </si>
  <si>
    <t>Mezisoučet</t>
  </si>
  <si>
    <t>obklady</t>
  </si>
  <si>
    <t>-(1,5*12,91+1,33*27,15+2,18*10,19+1,5*12,86+1,33*24,13+2,15*10,36+1,5*12,79+1,2*19,34+1,2*9,32+1,2*9,82)</t>
  </si>
  <si>
    <t>dřev dělící stěny</t>
  </si>
  <si>
    <t>-3*(5,98+2,975)*2</t>
  </si>
  <si>
    <t xml:space="preserve">vnějších výplní </t>
  </si>
  <si>
    <t>-2,718*3,455*2</t>
  </si>
  <si>
    <t>-2*(2,49+4,55+0,98+1,26+3+1,275+2,51+4,53+1,03+1,265+3,01+1,3)</t>
  </si>
  <si>
    <t>-2*(4,605+3,345+2,16+5,305)</t>
  </si>
  <si>
    <t>-2,762*9,245</t>
  </si>
  <si>
    <t>-2,075*(4,755+4,755+5,989)</t>
  </si>
  <si>
    <t>-2,728*(3,455*2+5,44*2+1,3+3+5,43*2)</t>
  </si>
  <si>
    <t>-2,77*5,7</t>
  </si>
  <si>
    <t>-2,703*(5,5*3+5,5)</t>
  </si>
  <si>
    <t>-0,9*2,1</t>
  </si>
  <si>
    <t>dveře</t>
  </si>
  <si>
    <t>-1,58*2*36</t>
  </si>
  <si>
    <t>82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</si>
  <si>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</si>
  <si>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</si>
  <si>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-1926839675</t>
  </si>
  <si>
    <t>https://podminky.urs.cz/item/CS_URS_2025_02/979054441</t>
  </si>
  <si>
    <t>83</t>
  </si>
  <si>
    <t>985331113</t>
  </si>
  <si>
    <t>Spřahovací výztuž pro spojení nového a stáv základu vlepování betonářské výztuže včetně vyvrtání a vyčištění otvoru cementovou aktivovanou maltou průměr výztuže 12 mm</t>
  </si>
  <si>
    <t>6094569</t>
  </si>
  <si>
    <t>https://podminky.urs.cz/item/CS_URS_2025_02/985331113</t>
  </si>
  <si>
    <t>0,2*27</t>
  </si>
  <si>
    <t>84</t>
  </si>
  <si>
    <t>13021013</t>
  </si>
  <si>
    <t>tyč ocelová kruhová žebírková DIN 488 jakost B500B (10 505) výztuž do betonu D 12mm</t>
  </si>
  <si>
    <t>1093691008</t>
  </si>
  <si>
    <t>997</t>
  </si>
  <si>
    <t>Doprava suti a vybouraných hmot</t>
  </si>
  <si>
    <t>85</t>
  </si>
  <si>
    <t>997013212</t>
  </si>
  <si>
    <t>Vnitrostaveništní doprava suti a vybouraných hmot vodorovně do 50 m s naložením ručně pro budovy a haly výšky přes 6 do 9 m</t>
  </si>
  <si>
    <t>432427899</t>
  </si>
  <si>
    <t>https://podminky.urs.cz/item/CS_URS_2025_02/997013212</t>
  </si>
  <si>
    <t>86</t>
  </si>
  <si>
    <t>997013501</t>
  </si>
  <si>
    <t>Odvoz suti a vybouraných hmot na skládku nebo meziskládku se složením, na vzdálenost do 1 km</t>
  </si>
  <si>
    <t>-1911371134</t>
  </si>
  <si>
    <t>https://podminky.urs.cz/item/CS_URS_2025_02/997013501</t>
  </si>
  <si>
    <t>87</t>
  </si>
  <si>
    <t>997013509</t>
  </si>
  <si>
    <t>Odvoz suti a vybouraných hmot na skládku nebo meziskládku se složením, na vzdálenost Příplatek k ceně za každý další započatý 1 km přes 1 km</t>
  </si>
  <si>
    <t>936368116</t>
  </si>
  <si>
    <t>https://podminky.urs.cz/item/CS_URS_2025_02/997013509</t>
  </si>
  <si>
    <t>29*35,01</t>
  </si>
  <si>
    <t>88</t>
  </si>
  <si>
    <t>997013631</t>
  </si>
  <si>
    <t>Poplatek za uložení stavebního odpadu na skládce (skládkovné) směsného stavebního a demoličního zatříděného do Katalogu odpadů pod kódem 17 09 04</t>
  </si>
  <si>
    <t>-1170415085</t>
  </si>
  <si>
    <t>https://podminky.urs.cz/item/CS_URS_2025_02/997013631</t>
  </si>
  <si>
    <t>35,01-1,108</t>
  </si>
  <si>
    <t>89</t>
  </si>
  <si>
    <t>997013814</t>
  </si>
  <si>
    <t>Poplatek za uložení stavebního odpadu na skládce (skládkovné) z izolačních materiálů zatříděného do Katalogu odpadů pod kódem 17 06 04</t>
  </si>
  <si>
    <t>393084112</t>
  </si>
  <si>
    <t>https://podminky.urs.cz/item/CS_URS_2025_02/997013814</t>
  </si>
  <si>
    <t>1,004+0,104</t>
  </si>
  <si>
    <t>998</t>
  </si>
  <si>
    <t>Přesun hmot</t>
  </si>
  <si>
    <t>90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</si>
  <si>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</si>
  <si>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</si>
  <si>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110277569</t>
  </si>
  <si>
    <t>https://podminky.urs.cz/item/CS_URS_2025_02/998018002</t>
  </si>
  <si>
    <t>PSV</t>
  </si>
  <si>
    <t>Práce a dodávky PSV</t>
  </si>
  <si>
    <t>712</t>
  </si>
  <si>
    <t>Povlakové krytiny</t>
  </si>
  <si>
    <t>91</t>
  </si>
  <si>
    <t>712331111</t>
  </si>
  <si>
    <t>Provedení povlakové krytiny střech plochých do 10° pásy na sucho podkladní samolepící asfaltový pás</t>
  </si>
  <si>
    <t>-119307218</t>
  </si>
  <si>
    <t>https://podminky.urs.cz/item/CS_URS_2025_02/712331111</t>
  </si>
  <si>
    <t>12,395</t>
  </si>
  <si>
    <t>92</t>
  </si>
  <si>
    <t>628662R1</t>
  </si>
  <si>
    <t>1533329833</t>
  </si>
  <si>
    <t>12,395*1,1655 'Přepočtené koeficientem množství</t>
  </si>
  <si>
    <t>93</t>
  </si>
  <si>
    <t>712331801</t>
  </si>
  <si>
    <t>Odstranění povlakové krytiny střech plochých do 10° z pásů uložených na sucho-geotextílie</t>
  </si>
  <si>
    <t>923175485</t>
  </si>
  <si>
    <t>https://podminky.urs.cz/item/CS_URS_2025_02/712331801</t>
  </si>
  <si>
    <t>ST1</t>
  </si>
  <si>
    <t>1,86*1,86*2</t>
  </si>
  <si>
    <t>94</t>
  </si>
  <si>
    <t>712340831</t>
  </si>
  <si>
    <t>Odstranění povlakové krytiny střech plochých do 10° z přitavených pásů NAIP v plné ploše jednovrstvé-parozábrana</t>
  </si>
  <si>
    <t>1672499014</t>
  </si>
  <si>
    <t>https://podminky.urs.cz/item/CS_URS_2025_02/712340831</t>
  </si>
  <si>
    <t>95</t>
  </si>
  <si>
    <t>712340832</t>
  </si>
  <si>
    <t>Odstranění povlakové krytiny střech plochých do 10° z přitavených pásů NAIP v plné ploše dvouvrstvé</t>
  </si>
  <si>
    <t>2122715975</t>
  </si>
  <si>
    <t>https://podminky.urs.cz/item/CS_URS_2025_02/712340832</t>
  </si>
  <si>
    <t>96</t>
  </si>
  <si>
    <t>712341559</t>
  </si>
  <si>
    <t>Provedení povlakové krytiny střech plochých do 10° pásy přitavením NAIP v plné ploše</t>
  </si>
  <si>
    <t>-1074289325</t>
  </si>
  <si>
    <t>https://podminky.urs.cz/item/CS_URS_2025_02/712341559</t>
  </si>
  <si>
    <t>97</t>
  </si>
  <si>
    <t>628550R1</t>
  </si>
  <si>
    <t>714339999</t>
  </si>
  <si>
    <t>98</t>
  </si>
  <si>
    <t>712391171</t>
  </si>
  <si>
    <t>Provedení povlakové krytiny střech plochých do 10° -ostatní práce provedení vrstvy textilní podkladní</t>
  </si>
  <si>
    <t>-767414553</t>
  </si>
  <si>
    <t>https://podminky.urs.cz/item/CS_URS_2025_02/712391171</t>
  </si>
  <si>
    <t>(2,15*2,45+0,15*2*(1,4+1,7))*2</t>
  </si>
  <si>
    <t>99</t>
  </si>
  <si>
    <t>1763229453</t>
  </si>
  <si>
    <t>12,395*1,155 'Přepočtené koeficientem množství</t>
  </si>
  <si>
    <t>100</t>
  </si>
  <si>
    <t>712399096</t>
  </si>
  <si>
    <t>Provedení povlakové krytiny střech plochých do 10° -ostatní práce Příplatek k cenám za plochu do 10 m2 AIP</t>
  </si>
  <si>
    <t>-310616189</t>
  </si>
  <si>
    <t>https://podminky.urs.cz/item/CS_URS_2025_02/712399096</t>
  </si>
  <si>
    <t>12,395*2</t>
  </si>
  <si>
    <t>101</t>
  </si>
  <si>
    <t>712771601</t>
  </si>
  <si>
    <t>Provedení ochranných pásů okolo světlíků z praného říčního kameniva, tloušťky do 100 mm, šířky do 500 mm</t>
  </si>
  <si>
    <t>1356290868</t>
  </si>
  <si>
    <t>https://podminky.urs.cz/item/CS_URS_2025_02/712771601</t>
  </si>
  <si>
    <t>(2,15*2,45-1,4*1,7)*0,05*2</t>
  </si>
  <si>
    <t>102</t>
  </si>
  <si>
    <t>58337403</t>
  </si>
  <si>
    <t>kamenivo dekorační (kačírek) frakce 16/32</t>
  </si>
  <si>
    <t>1611470375</t>
  </si>
  <si>
    <t>0,289*1,6524 'Přepočtené koeficientem množství</t>
  </si>
  <si>
    <t>103</t>
  </si>
  <si>
    <t>71296190R</t>
  </si>
  <si>
    <t>Úprava střešní skladby ST1 pro a po provedení otvoru ve střešním panelu pro VZT d=160 mm</t>
  </si>
  <si>
    <t>43345166</t>
  </si>
  <si>
    <t>104</t>
  </si>
  <si>
    <t>712990812</t>
  </si>
  <si>
    <t>Odstranění násypu ze střech kačírku do 10°, tl. do 50 mm</t>
  </si>
  <si>
    <t>-529255957</t>
  </si>
  <si>
    <t>https://podminky.urs.cz/item/CS_URS_2025_02/712990812</t>
  </si>
  <si>
    <t>2,15*2,45*2</t>
  </si>
  <si>
    <t>105</t>
  </si>
  <si>
    <t>998712312</t>
  </si>
  <si>
    <t>Přesun hmot pro povlakové krytiny stanovený procentní sazbou (%) z ceny vodorovná dopravní vzdálenost do 50 m ruční (bez užití mechanizace) v objektech výšky přes 6 do 12 m</t>
  </si>
  <si>
    <t>%</t>
  </si>
  <si>
    <t>1626370684</t>
  </si>
  <si>
    <t>https://podminky.urs.cz/item/CS_URS_2025_02/998712312</t>
  </si>
  <si>
    <t>713</t>
  </si>
  <si>
    <t>Izolace tepelné</t>
  </si>
  <si>
    <t>106</t>
  </si>
  <si>
    <t>713131151</t>
  </si>
  <si>
    <t>Montáž tepelné izolace stěn deskami (izolační materiál ve specifikaci) vložením jednovrstvě v předstěně W02</t>
  </si>
  <si>
    <t>672331531</t>
  </si>
  <si>
    <t>https://podminky.urs.cz/item/CS_URS_2025_02/713131151</t>
  </si>
  <si>
    <t>107</t>
  </si>
  <si>
    <t>63153702</t>
  </si>
  <si>
    <t>deska tepelně izolační minerální univerzální λ=0,036-0,037 tl 50mm</t>
  </si>
  <si>
    <t>-766858989</t>
  </si>
  <si>
    <t>25,668*1,05 'Přepočtené koeficientem množství</t>
  </si>
  <si>
    <t>108</t>
  </si>
  <si>
    <t>713131621</t>
  </si>
  <si>
    <t>Montáž tepelné izolace ostatních konstrukcí deskami (izolační materiál ve specifikaci) lepením celoplošně-pod klempířské parapety</t>
  </si>
  <si>
    <t>-1259890593</t>
  </si>
  <si>
    <t>https://podminky.urs.cz/item/CS_URS_2025_02/713131621</t>
  </si>
  <si>
    <t>det1</t>
  </si>
  <si>
    <t>K1</t>
  </si>
  <si>
    <t>4,76*0,1</t>
  </si>
  <si>
    <t>K2</t>
  </si>
  <si>
    <t>4,76*0,07</t>
  </si>
  <si>
    <t>K3</t>
  </si>
  <si>
    <t>1,12*0,25</t>
  </si>
  <si>
    <t>K4</t>
  </si>
  <si>
    <t>3*0,31</t>
  </si>
  <si>
    <t>K5</t>
  </si>
  <si>
    <t>4,87*0,31</t>
  </si>
  <si>
    <t>109</t>
  </si>
  <si>
    <t>28376142</t>
  </si>
  <si>
    <t>klín izolační spád do 5% EPS 150</t>
  </si>
  <si>
    <t>-256385381</t>
  </si>
  <si>
    <t>3,529*0,023</t>
  </si>
  <si>
    <t>0,081*1,1 'Přepočtené koeficientem množství</t>
  </si>
  <si>
    <t>110</t>
  </si>
  <si>
    <t>713140826</t>
  </si>
  <si>
    <t xml:space="preserve">Odstranění tepelné izolace střech plochých z rohoží, pásů, dílců, desek volně položených z polystyrenu suchého, tloušťka izolace přes 200 mm </t>
  </si>
  <si>
    <t>-2146723434</t>
  </si>
  <si>
    <t>https://podminky.urs.cz/item/CS_URS_2025_02/713140826</t>
  </si>
  <si>
    <t>ST1 vč spádové vrstvy (tl 150+100 mm)</t>
  </si>
  <si>
    <t>1,86*1,86*2*2</t>
  </si>
  <si>
    <t>713141138</t>
  </si>
  <si>
    <t>Montáž tepelné izolace střech plochých rohožemi, pásy, deskami, dílci, bloky (izolační materiál ve specifikaci) přilepenými za studena dvouvrstvá nízkoexpanzní (PUR) pěnou</t>
  </si>
  <si>
    <t>1007941302</t>
  </si>
  <si>
    <t>https://podminky.urs.cz/item/CS_URS_2025_02/713141138</t>
  </si>
  <si>
    <t>detr3</t>
  </si>
  <si>
    <t>1,6*2,16*2</t>
  </si>
  <si>
    <t>112</t>
  </si>
  <si>
    <t>28375909</t>
  </si>
  <si>
    <t>deska EPS 150 pro konstrukce s vysokým zatížením λ=0,035 tl 50mm</t>
  </si>
  <si>
    <t>-2039623081</t>
  </si>
  <si>
    <t>6,912*1,05 'Přepočtené koeficientem množství</t>
  </si>
  <si>
    <t>113</t>
  </si>
  <si>
    <t>28375033</t>
  </si>
  <si>
    <t>deska EPS 150 pro konstrukce s vysokým zatížením λ=0,035 tl 150mm</t>
  </si>
  <si>
    <t>-180771360</t>
  </si>
  <si>
    <t>114</t>
  </si>
  <si>
    <t>713191521</t>
  </si>
  <si>
    <t>Montáž tepelné izolace stavebních konstrukcí - doplňky a konstrukční součásti podkladového profilu pro dveří šířky přes 50 do 100 mm výšky do 100 mm</t>
  </si>
  <si>
    <t>1718508442</t>
  </si>
  <si>
    <t>https://podminky.urs.cz/item/CS_URS_2025_02/713191521</t>
  </si>
  <si>
    <t>1,12</t>
  </si>
  <si>
    <t>115</t>
  </si>
  <si>
    <t>28376309</t>
  </si>
  <si>
    <t>profil podkladový plný pro zateplení spodní části dveří v 80mm</t>
  </si>
  <si>
    <t>1317780305</t>
  </si>
  <si>
    <t>1,12*0,1</t>
  </si>
  <si>
    <t>116</t>
  </si>
  <si>
    <t>998713312</t>
  </si>
  <si>
    <t>Přesun hmot pro izolace tepelné stanovený procentní sazbou (%) z ceny vodorovná dopravní vzdálenost do 50 m ruční (bez užití mechanizace) v objektech výšky přes 6 m do 12 m</t>
  </si>
  <si>
    <t>-904912645</t>
  </si>
  <si>
    <t>https://podminky.urs.cz/item/CS_URS_2025_02/998713312</t>
  </si>
  <si>
    <t>735</t>
  </si>
  <si>
    <t>Ústřední vytápění - otopná tělesa</t>
  </si>
  <si>
    <t>117</t>
  </si>
  <si>
    <t>735111810</t>
  </si>
  <si>
    <t>Demontáž otopných těles litinových článkových</t>
  </si>
  <si>
    <t>-1894595655</t>
  </si>
  <si>
    <t>https://podminky.urs.cz/item/CS_URS_2025_02/735111810</t>
  </si>
  <si>
    <t>0,5*0,8</t>
  </si>
  <si>
    <t>751</t>
  </si>
  <si>
    <t>Vzduchotechnika</t>
  </si>
  <si>
    <t>118</t>
  </si>
  <si>
    <t>751398032</t>
  </si>
  <si>
    <t>Montáž ostatních zařízení ventilační mřížky do dveří průřezu přes 0,04 do 0,100 m2</t>
  </si>
  <si>
    <t>-1484093402</t>
  </si>
  <si>
    <t>https://podminky.urs.cz/item/CS_URS_2025_02/751398032</t>
  </si>
  <si>
    <t>119</t>
  </si>
  <si>
    <t>42972193</t>
  </si>
  <si>
    <t>NEBUDE POLOŽKA</t>
  </si>
  <si>
    <t>884061691</t>
  </si>
  <si>
    <t>120</t>
  </si>
  <si>
    <t>75172000R</t>
  </si>
  <si>
    <t>Přesun klima jednotek na nové pozice dle požadavku</t>
  </si>
  <si>
    <t>461394971</t>
  </si>
  <si>
    <t>přesun + montáž</t>
  </si>
  <si>
    <t>(Cu potrubí,prodloužení a zalištování elektro po povrchu budovy k venkovním jednotkám na střeše pavilonu A a B)</t>
  </si>
  <si>
    <t>jističe,konzola,pracovní plošina,doprava</t>
  </si>
  <si>
    <t>121</t>
  </si>
  <si>
    <t>998751311</t>
  </si>
  <si>
    <t>Přesun hmot pro vzduchotechniku stanovený procentní sazbou (%) z ceny vodorovná dopravní vzdálenost do 50 m ruční (bez užití mechanizace) v objektech výšky do 12 m</t>
  </si>
  <si>
    <t>982339566</t>
  </si>
  <si>
    <t>https://podminky.urs.cz/item/CS_URS_2025_02/998751311</t>
  </si>
  <si>
    <t>755</t>
  </si>
  <si>
    <t>Dopravní zařízení</t>
  </si>
  <si>
    <t>122</t>
  </si>
  <si>
    <t>75511000R</t>
  </si>
  <si>
    <t>Výměna šachetních dveří pro výtah a dveří do strojovny - dle nabídky odb firmy</t>
  </si>
  <si>
    <t>1310858418</t>
  </si>
  <si>
    <t>demontáž původnícj dveří vč likvidace - 3 kusy</t>
  </si>
  <si>
    <t>stavební začištění dveří po výměně</t>
  </si>
  <si>
    <t>doprava materiálu</t>
  </si>
  <si>
    <t>předání dokladů od dveří</t>
  </si>
  <si>
    <t>předání díla</t>
  </si>
  <si>
    <t>763</t>
  </si>
  <si>
    <t>Konstrukce suché výstavby</t>
  </si>
  <si>
    <t>123</t>
  </si>
  <si>
    <t>763111411</t>
  </si>
  <si>
    <t>W01 - Příčka ze sádrokartonových desek s nosnou konstrukcí z jednoduchých ocelových profilů UW, CW dvojitě opláštěná deskami standardními A tl. 2 x 12,5 mm s izolací, EI 45 DP1, příčka tl. 100 mm, profil 50, Rw do 51 dB</t>
  </si>
  <si>
    <t>541834459</t>
  </si>
  <si>
    <t>https://podminky.urs.cz/item/CS_URS_2025_02/763111411</t>
  </si>
  <si>
    <t>3,445*3,015</t>
  </si>
  <si>
    <t>2,93*(1,13+1,15)</t>
  </si>
  <si>
    <t>2,94*1,17*2</t>
  </si>
  <si>
    <t>3*(1,17+1,15)</t>
  </si>
  <si>
    <t>124</t>
  </si>
  <si>
    <t>763111717</t>
  </si>
  <si>
    <t>Příčka ze sádrokartonových desek ostatní konstrukce a práce na příčkách ze sádrokartonových desek základní penetrační nátěr (oboustranný)</t>
  </si>
  <si>
    <t>328023849</t>
  </si>
  <si>
    <t>https://podminky.urs.cz/item/CS_URS_2025_02/763111717</t>
  </si>
  <si>
    <t>125</t>
  </si>
  <si>
    <t>76312145R</t>
  </si>
  <si>
    <t>W02 - Stěna předsazená ze sádrokartonových desek s nosnou konstrukcí z ocelových profilů CW, UW dvojitě opláštěná deskami protipožárními DF tl. 2 x 12,5 mm bez izolace, EI 45 DP1, stěna tl. 75 mm, profil 50</t>
  </si>
  <si>
    <t>-660893598</t>
  </si>
  <si>
    <t>3,39*(1,11+0,42+0,28)</t>
  </si>
  <si>
    <t>3,48*1,3158</t>
  </si>
  <si>
    <t>2,99*(1,06+0,525+0,355)</t>
  </si>
  <si>
    <t>3,48*1,315*2</t>
  </si>
  <si>
    <t>126</t>
  </si>
  <si>
    <t>76312146R</t>
  </si>
  <si>
    <t>Stěna předsazená ze sádrokartonových desek s nosnou konstrukcí z ocelových profilů CW, UW dvojitě opláštěná deskami impregnovanými H2 tl. 2 x 12,5 mm bez izolace, EI 45, stěna tl. 175 mm, profil 100</t>
  </si>
  <si>
    <t>1030382664</t>
  </si>
  <si>
    <t>1,5*(3,55+2,61)</t>
  </si>
  <si>
    <t>127</t>
  </si>
  <si>
    <t>763121714</t>
  </si>
  <si>
    <t>Stěna předsazená ze sádrokartonových desek ostatní konstrukce a práce na předsazených stěnách ze sádrokartonových desek základní penetrační nátěr</t>
  </si>
  <si>
    <t>-54118509</t>
  </si>
  <si>
    <t>https://podminky.urs.cz/item/CS_URS_2025_02/763121714</t>
  </si>
  <si>
    <t>128</t>
  </si>
  <si>
    <t>763131411</t>
  </si>
  <si>
    <t>Podhled ze sádrokartonových desek dvouvrstvá zavěšená spodní konstrukce z ocelových profilů CD, UD jednoduše opláštěná deskou standardní A, tl. 12,5 mm, bez izolace</t>
  </si>
  <si>
    <t>1850448238</t>
  </si>
  <si>
    <t>https://podminky.urs.cz/item/CS_URS_2025_02/763131411</t>
  </si>
  <si>
    <t>1+0,59+1,11+0,75+1,08+0,61+1,08</t>
  </si>
  <si>
    <t>129</t>
  </si>
  <si>
    <t>763131451</t>
  </si>
  <si>
    <t>Podhled ze sádrokartonových desek dvouvrstvá zavěšená spodní konstrukce z ocelových profilů CD, UD jednoduše opláštěná deskou impregnovanou H2, tl. 12,5 mm, bez izolace</t>
  </si>
  <si>
    <t>1488451337</t>
  </si>
  <si>
    <t>https://podminky.urs.cz/item/CS_URS_2025_02/763131451</t>
  </si>
  <si>
    <t>3,87+3,53+5,48+3,94</t>
  </si>
  <si>
    <t>130</t>
  </si>
  <si>
    <t>763131821</t>
  </si>
  <si>
    <t>Demontáž podhledu ze sádrokartonových desek s nosnou konstrukcí dvouvrstvou z ocelových profilů, opláštění jednoduché</t>
  </si>
  <si>
    <t>-532455824</t>
  </si>
  <si>
    <t>https://podminky.urs.cz/item/CS_URS_2025_02/763131821</t>
  </si>
  <si>
    <t>131</t>
  </si>
  <si>
    <t>763365132</t>
  </si>
  <si>
    <t>Montáž obkladu ocelových nosníků cementovláknitými deskami uzavřeného tvaru bez spodní konstrukce rozvinuté šíře přes 0,75 m do 1 m, opláštění deskou protipožární tl. 20 mm</t>
  </si>
  <si>
    <t>1903990924</t>
  </si>
  <si>
    <t>https://podminky.urs.cz/item/CS_URS_2025_02/763365132</t>
  </si>
  <si>
    <t>det2</t>
  </si>
  <si>
    <t>0,25*0,2*8*2</t>
  </si>
  <si>
    <t>2*(0,225+0,25+0,21)*1,2</t>
  </si>
  <si>
    <t>2*(0,21+0,25)*4,7</t>
  </si>
  <si>
    <t>2*(0,215+0,25)*5,9</t>
  </si>
  <si>
    <t>2*(0,12+0,25*2)*2,15</t>
  </si>
  <si>
    <t>132</t>
  </si>
  <si>
    <t>595R1</t>
  </si>
  <si>
    <t>-1234334315</t>
  </si>
  <si>
    <t>133</t>
  </si>
  <si>
    <t>7633651R1</t>
  </si>
  <si>
    <t>Montáž obkladu ocelových kulatých sloupů d= 100 mm</t>
  </si>
  <si>
    <t>1411209234</t>
  </si>
  <si>
    <t>2,71*6</t>
  </si>
  <si>
    <t>134</t>
  </si>
  <si>
    <t>PMT.2502500R</t>
  </si>
  <si>
    <t>2093234977</t>
  </si>
  <si>
    <t>135</t>
  </si>
  <si>
    <t>998763512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</si>
  <si>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6 do 12 m</t>
  </si>
  <si>
    <t>30907749</t>
  </si>
  <si>
    <t>https://podminky.urs.cz/item/CS_URS_2025_02/998763512</t>
  </si>
  <si>
    <t>764</t>
  </si>
  <si>
    <t>Konstrukce klempířské</t>
  </si>
  <si>
    <t>136</t>
  </si>
  <si>
    <t>764002851</t>
  </si>
  <si>
    <t>Demontáž klempířských konstrukcí oplechování parapetů do suti</t>
  </si>
  <si>
    <t>1740171069</t>
  </si>
  <si>
    <t>https://podminky.urs.cz/item/CS_URS_2025_02/764002851</t>
  </si>
  <si>
    <t>5,985*2</t>
  </si>
  <si>
    <t>4,87+2,985</t>
  </si>
  <si>
    <t>137</t>
  </si>
  <si>
    <t>7642166R1</t>
  </si>
  <si>
    <t>K1 - Oplechování parapetů z lakovaného pozinkovaného plechu tl 1,2 mm bílý rovných celoplošně lepené, bez rohů rš 215 mm,dle popisu v tabulce</t>
  </si>
  <si>
    <t>-235624316</t>
  </si>
  <si>
    <t>138</t>
  </si>
  <si>
    <t>7642166R2</t>
  </si>
  <si>
    <t>K2 - Oplechování parapetů z lakovaného pozinkovaného plechu tl 1,2 mm bílý rovných celoplošně lepené, bez rohů rš 145 mm,dle popisu v tabulce</t>
  </si>
  <si>
    <t>-286807903</t>
  </si>
  <si>
    <t>139</t>
  </si>
  <si>
    <t>7642166R3</t>
  </si>
  <si>
    <t>K3 - Oplechování parapetů z lakovaného pozinkovaného plechu tl 1,2 mm bílý rovných celoplošně lepené, bez rohů rš 400 mm,dle popisu v tabulce</t>
  </si>
  <si>
    <t>1955565391</t>
  </si>
  <si>
    <t>140</t>
  </si>
  <si>
    <t>7642166R4</t>
  </si>
  <si>
    <t>K4 - Oplechování parapetů z lakovaného pozinkovaného plechu tl 1,2 mm bílý rovných celoplošně lepené, bez rohů rš 405 mm,dle popisu v tabulce</t>
  </si>
  <si>
    <t>-247239010</t>
  </si>
  <si>
    <t>141</t>
  </si>
  <si>
    <t>7642166R5</t>
  </si>
  <si>
    <t>K5 - Oplechování parapetů z lakovaného pozinkovaného plechu tl 1,2 mm bílý rovných celoplošně lepené, bez rohů rš 415 mm,dle popisu v tabulce</t>
  </si>
  <si>
    <t>-773782645</t>
  </si>
  <si>
    <t>142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</si>
  <si>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</si>
  <si>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</si>
  <si>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1036881738</t>
  </si>
  <si>
    <t>https://podminky.urs.cz/item/CS_URS_2025_02/998764312</t>
  </si>
  <si>
    <t>766</t>
  </si>
  <si>
    <t>Konstrukce truhlářské vč přesunů hmot</t>
  </si>
  <si>
    <t>143</t>
  </si>
  <si>
    <t>766111820</t>
  </si>
  <si>
    <t>Demontáž zabedněného otvoru do výtahové šachty v 2.NP</t>
  </si>
  <si>
    <t>1058537312</t>
  </si>
  <si>
    <t>https://podminky.urs.cz/item/CS_URS_2025_02/766111820</t>
  </si>
  <si>
    <t>deska</t>
  </si>
  <si>
    <t>0,98*0,6</t>
  </si>
  <si>
    <t>rám se síťkou</t>
  </si>
  <si>
    <t>144</t>
  </si>
  <si>
    <t>766620R02</t>
  </si>
  <si>
    <t>ozn 02 - Sestava oken s plast profily vel 2290x2740 mm kompletizovaná,kompl prov D+M dle podrobného popisu v tabulce</t>
  </si>
  <si>
    <t>-886859670</t>
  </si>
  <si>
    <t>145</t>
  </si>
  <si>
    <t>766620R04</t>
  </si>
  <si>
    <t>ozn 04 - Okno s plast profily vel 1155x2075 mm kompletizované,kompl prov D+M dle podrobného popisu v tabulce</t>
  </si>
  <si>
    <t>-91613123</t>
  </si>
  <si>
    <t>146</t>
  </si>
  <si>
    <t>766660R02</t>
  </si>
  <si>
    <t xml:space="preserve">ozn D2L/P - dveře vnitřní EI30-C,C200 kouřotěsné kompletizované vč obložkové zárubně,kompl prov D+M dle podrobného popisu v tabulce </t>
  </si>
  <si>
    <t>-1073577181</t>
  </si>
  <si>
    <t>147</t>
  </si>
  <si>
    <t>766660R03</t>
  </si>
  <si>
    <t xml:space="preserve">ozn D3L/P - dveře vnitřní EI30-C,C200 kouřotěsné kompletizované vč obložkové zárubně,kompl prov D+M dle podrobného popisu v tabulce </t>
  </si>
  <si>
    <t>923400134</t>
  </si>
  <si>
    <t>148</t>
  </si>
  <si>
    <t>766660R04</t>
  </si>
  <si>
    <t xml:space="preserve">ozn D4L/P - dveře vnitřní EI30-C,C200 kouřotěsné kompletizované vč obložkové zárubně,kompl prov D+M dle podrobného popisu v tabulce </t>
  </si>
  <si>
    <t>-340972266</t>
  </si>
  <si>
    <t>149</t>
  </si>
  <si>
    <t>766660R06</t>
  </si>
  <si>
    <t xml:space="preserve">ozn D6L/P - dveře vnitřní kompletizované vč obložkové zárubně,kompl prov D+M dle podrobného popisu v tabulce </t>
  </si>
  <si>
    <t>-426632198</t>
  </si>
  <si>
    <t>150</t>
  </si>
  <si>
    <t>766660R11</t>
  </si>
  <si>
    <t xml:space="preserve">ozn D11L/P - dveře vnitřní kompletizované vč obložkové zárubně,kompl prov D+M dle podrobného popisu v tabulce </t>
  </si>
  <si>
    <t>658743873</t>
  </si>
  <si>
    <t>151</t>
  </si>
  <si>
    <t>766660R13</t>
  </si>
  <si>
    <t xml:space="preserve">ozn D16L/P - dveře vnitřní EI30-C,C200 kouřotěsné kompletizované bez ocelové zárubně,kompl prov D+M dle podrobného popisu v tabulce </t>
  </si>
  <si>
    <t>1400776086</t>
  </si>
  <si>
    <t>152</t>
  </si>
  <si>
    <t>766663911</t>
  </si>
  <si>
    <t>Vvyřezání otvoru v dveřních křídlech pro větrání z měkkého dřeva</t>
  </si>
  <si>
    <t>-1760166912</t>
  </si>
  <si>
    <t>https://podminky.urs.cz/item/CS_URS_2025_02/766663911</t>
  </si>
  <si>
    <t>7+3</t>
  </si>
  <si>
    <t>153</t>
  </si>
  <si>
    <t>766691811</t>
  </si>
  <si>
    <t>Demontáž parapetních desek plastových šířky do 300 mm</t>
  </si>
  <si>
    <t>-2043352821</t>
  </si>
  <si>
    <t>https://podminky.urs.cz/item/CS_URS_2025_02/766691811</t>
  </si>
  <si>
    <t>(0,91+0,875+0,89+0,9)*2*16</t>
  </si>
  <si>
    <t>154</t>
  </si>
  <si>
    <t>766691812</t>
  </si>
  <si>
    <t>Demontáž parapetních desek dřevotřískových šířky přes 300 mm</t>
  </si>
  <si>
    <t>-2022920700</t>
  </si>
  <si>
    <t>https://podminky.urs.cz/item/CS_URS_2025_02/766691812</t>
  </si>
  <si>
    <t>155</t>
  </si>
  <si>
    <t>766694116</t>
  </si>
  <si>
    <t>Montáž ostatních truhlářských konstrukcí parapetních desek dřevěných nebo plastových šířky do 300 mm</t>
  </si>
  <si>
    <t>1393335920</t>
  </si>
  <si>
    <t>https://podminky.urs.cz/item/CS_URS_2025_02/766694116</t>
  </si>
  <si>
    <t>T1</t>
  </si>
  <si>
    <t>3,56</t>
  </si>
  <si>
    <t>T2</t>
  </si>
  <si>
    <t>T4</t>
  </si>
  <si>
    <t>4,755</t>
  </si>
  <si>
    <t>156</t>
  </si>
  <si>
    <t>60794102</t>
  </si>
  <si>
    <t>T4 - parapet dřevotřískový vnitřní povrch laminátový š 250mm bílý s oblým nosem</t>
  </si>
  <si>
    <t>-912248908</t>
  </si>
  <si>
    <t>157</t>
  </si>
  <si>
    <t>60794101</t>
  </si>
  <si>
    <t>T1 - parapet dřevotřískový vnitřní povrch laminátový š 200mm bílý s oblým nosem</t>
  </si>
  <si>
    <t>-2033965301</t>
  </si>
  <si>
    <t>158</t>
  </si>
  <si>
    <t>60794100</t>
  </si>
  <si>
    <t>T2 - parapet dřevotřískový vnitřní povrch laminátový š 120mm bílý s oblým nosem</t>
  </si>
  <si>
    <t>-860843621</t>
  </si>
  <si>
    <t>159</t>
  </si>
  <si>
    <t>766694126</t>
  </si>
  <si>
    <t>Montáž ostatních truhlářských konstrukcí parapetních desek dřevěných nebo plastových šířky přes 300 mm</t>
  </si>
  <si>
    <t>-1103650453</t>
  </si>
  <si>
    <t>https://podminky.urs.cz/item/CS_URS_2025_02/766694126</t>
  </si>
  <si>
    <t>T3</t>
  </si>
  <si>
    <t>160</t>
  </si>
  <si>
    <t>60794108</t>
  </si>
  <si>
    <t>T3 - parapet dřevotřískový vnitřní povrch laminátový š 525mm bílý s oblým nosem</t>
  </si>
  <si>
    <t>829654129</t>
  </si>
  <si>
    <t>161</t>
  </si>
  <si>
    <t>76681284R</t>
  </si>
  <si>
    <t>Demontáž kuchyňských linek dřevěných nebo kovových včetně skříněk uchycených na stěně a zpětné montáže dle stáavající dispozice</t>
  </si>
  <si>
    <t>-1424016974</t>
  </si>
  <si>
    <t>1,405+1,345+3,36+2,68+1,685+2,56</t>
  </si>
  <si>
    <t>767</t>
  </si>
  <si>
    <t>Konstrukce zámečnické vč přesunů hmot</t>
  </si>
  <si>
    <t>162</t>
  </si>
  <si>
    <t>767210161</t>
  </si>
  <si>
    <t>Montáž schodišťových stupňů z oceli rovných šroubováním</t>
  </si>
  <si>
    <t>2146232766</t>
  </si>
  <si>
    <t>https://podminky.urs.cz/item/CS_URS_2025_02/767210161</t>
  </si>
  <si>
    <t>163</t>
  </si>
  <si>
    <t>5534709R</t>
  </si>
  <si>
    <t>66258407</t>
  </si>
  <si>
    <t>164</t>
  </si>
  <si>
    <t>76721131R</t>
  </si>
  <si>
    <t>Ocelová konstrukce venkovního dvouramenného schodiště,kompl prov D+M+kotvení dle v.č. D.3.4.01</t>
  </si>
  <si>
    <t>kg</t>
  </si>
  <si>
    <t>-1672320477</t>
  </si>
  <si>
    <t>2668-(210+350+117,8)*1,1</t>
  </si>
  <si>
    <t>165</t>
  </si>
  <si>
    <t>7672232Z1</t>
  </si>
  <si>
    <t>Z1 - Zábradlí přímé v exteriéru na schodišti kotveného do ocelové konstrukce kompletizované,kompl prov D+M dle schema a detailu</t>
  </si>
  <si>
    <t>1573391349</t>
  </si>
  <si>
    <t>166</t>
  </si>
  <si>
    <t>7672501R1</t>
  </si>
  <si>
    <t>469460732</t>
  </si>
  <si>
    <t>167</t>
  </si>
  <si>
    <t>767316R05</t>
  </si>
  <si>
    <t>ozn 05 - Světlík plochý vel 1300x1600 mm s izolačním dvojsklem kompletizovaný,kompl prov D+M dle popisu v tabulce</t>
  </si>
  <si>
    <t>299893774</t>
  </si>
  <si>
    <t>světlík,manžeta</t>
  </si>
  <si>
    <t>vč motoru,čidla,tlačítka,centr detektoru,..</t>
  </si>
  <si>
    <t>168</t>
  </si>
  <si>
    <t>767391112</t>
  </si>
  <si>
    <t>Montáž krytiny z tvarovaných plechů trapézových nebo vlnitých, uchycených šroubováním</t>
  </si>
  <si>
    <t>1763040220</t>
  </si>
  <si>
    <t>https://podminky.urs.cz/item/CS_URS_2025_02/767391112</t>
  </si>
  <si>
    <t>169</t>
  </si>
  <si>
    <t>15484131</t>
  </si>
  <si>
    <t>plech trapézový 55/250 AlZn tl 0,88mm</t>
  </si>
  <si>
    <t>-1834120025</t>
  </si>
  <si>
    <t>15*1,133 'Přepočtené koeficientem množství</t>
  </si>
  <si>
    <t>170</t>
  </si>
  <si>
    <t>76762000R</t>
  </si>
  <si>
    <t xml:space="preserve">Požární odvětrání oken </t>
  </si>
  <si>
    <t>-1362034907</t>
  </si>
  <si>
    <t>dodávka a montáž pro okno O2 a o3</t>
  </si>
  <si>
    <t>vč řídící jednotky pro O2+O3</t>
  </si>
  <si>
    <t>vč dopravy,montáže a oživení systému</t>
  </si>
  <si>
    <t>171</t>
  </si>
  <si>
    <t>767620R01</t>
  </si>
  <si>
    <t>ozn 01 - Okno s Al profily vel 900x1730 mm kompletizované,kompl prov D+M dle podrobného popisu v tabulce</t>
  </si>
  <si>
    <t>-1260850840</t>
  </si>
  <si>
    <t>172</t>
  </si>
  <si>
    <t>767620R03</t>
  </si>
  <si>
    <t>ozn 03 - Sestava oken s Al profily vel 3350x2765 mm kompletizovaná,kompl prov D+M dle podrobného popisu v tabulce</t>
  </si>
  <si>
    <t>-413966846</t>
  </si>
  <si>
    <t>173</t>
  </si>
  <si>
    <t>767640R01</t>
  </si>
  <si>
    <t>ozn D1/P - Exteriérová sestava dveří a oken s Al profily vel 3455x2700 mm kompletizovaná,kompl prov D+M dle podrobného popisu v tabulce</t>
  </si>
  <si>
    <t>1955829114</t>
  </si>
  <si>
    <t>174</t>
  </si>
  <si>
    <t>767640R05</t>
  </si>
  <si>
    <t>ozn D5L/P - Vnitřní dveře únikové s nadsvětlíkem s Al profily vel 1000x3000 mm kompletizované,kompl prov D+M dle podrobného popisu v tabulce</t>
  </si>
  <si>
    <t>-72283981</t>
  </si>
  <si>
    <t>175</t>
  </si>
  <si>
    <t>767640R07</t>
  </si>
  <si>
    <t>ozn D7 - Exteriérové dveře s plast profily vel 1460x2760 mm kompletizované,kompl prov D+M dle podrobného popisu v tabulce</t>
  </si>
  <si>
    <t>-1408471326</t>
  </si>
  <si>
    <t>176</t>
  </si>
  <si>
    <t>767640R08</t>
  </si>
  <si>
    <t>ozn D8L/P - Vnitřní dveře únikové s nadsvětlíkem s Al profily vel 1000x3000 mm kompletizované,kompl prov D+M dle podrobného popisu v tabulce</t>
  </si>
  <si>
    <t>-1685457415</t>
  </si>
  <si>
    <t>177</t>
  </si>
  <si>
    <t>767640R09</t>
  </si>
  <si>
    <t>ozn D9L/P - Vnitřní dveře EI30-C,C200 kouřotěsné únikové s nadsvětlíkem s Al profily vel 1000x3000 mm kompletizované,kompl prov D+M dle podrobného popisu v tabulce</t>
  </si>
  <si>
    <t>-1461123214</t>
  </si>
  <si>
    <t>178</t>
  </si>
  <si>
    <t>767640R10</t>
  </si>
  <si>
    <t>ozn D10 - Exteriérové sestava dveří a oken s Al profily vel 3000x2725 mm kompletizovaná,kompl prov D+M dle podrobného popisu v tabulce</t>
  </si>
  <si>
    <t>-1069451689</t>
  </si>
  <si>
    <t>179</t>
  </si>
  <si>
    <t>767640R12</t>
  </si>
  <si>
    <t>ozn D12 - Exteriérové sestava dveří a oken s Al profily vel 2255x2770 mm kompletizovaná,kompl prov D+M dle podrobného popisu v tabulce</t>
  </si>
  <si>
    <t>1028074285</t>
  </si>
  <si>
    <t>180</t>
  </si>
  <si>
    <t>767640R13</t>
  </si>
  <si>
    <t>ozn D13L/P - Vnitřní dveře EI30-C,C200 kouřotěsné únikové s nadsvětlíkem s Al profily vel 1000x3000 mm kompletizované,kompl prov D+M dle podrobného popisu v tabulce</t>
  </si>
  <si>
    <t>-622696684</t>
  </si>
  <si>
    <t>181</t>
  </si>
  <si>
    <t>767640R14</t>
  </si>
  <si>
    <t>ozn D14 - Exteriérové dveře s Al profily vel 1000x2100 mm kompletizované,kompl prov D+M dle podrobného popisu v tabulce</t>
  </si>
  <si>
    <t>1009397421</t>
  </si>
  <si>
    <t>182</t>
  </si>
  <si>
    <t>767640R15</t>
  </si>
  <si>
    <t>ozn D15L/P - Vnitřní dveře EI30-C,C200 únikové s nadsvětlíkem s Al profily vel 1000x3000 mm kompletizované,kompl prov D+M dle podrobného popisu v tabulce</t>
  </si>
  <si>
    <t>793962177</t>
  </si>
  <si>
    <t>183</t>
  </si>
  <si>
    <t>767661811</t>
  </si>
  <si>
    <t xml:space="preserve">Demontáž mříží pevných </t>
  </si>
  <si>
    <t>-759876545</t>
  </si>
  <si>
    <t>https://podminky.urs.cz/item/CS_URS_2025_02/767661811</t>
  </si>
  <si>
    <t>1np+2np zbylá mříž</t>
  </si>
  <si>
    <t>1,2+3,7+1,1</t>
  </si>
  <si>
    <t>184</t>
  </si>
  <si>
    <t>7679951Z4</t>
  </si>
  <si>
    <t>Z4 - Ocelová konstrukce pod klima jednotku,prvek kompletizovaný,komúpl prov D+M vč ukotvení a povrchové úpravy dle popisu v tabulce</t>
  </si>
  <si>
    <t>178089859</t>
  </si>
  <si>
    <t>185</t>
  </si>
  <si>
    <t>7679951R1</t>
  </si>
  <si>
    <t>Ocelové výměny pro střešní světlíky,kompl prov D+M vč kotvení dle popisu v.č. D.3.4.02</t>
  </si>
  <si>
    <t>701311908</t>
  </si>
  <si>
    <t>1424-19,1*1,1</t>
  </si>
  <si>
    <t>771</t>
  </si>
  <si>
    <t>Podlahy z dlaždic</t>
  </si>
  <si>
    <t>186</t>
  </si>
  <si>
    <t>771121011</t>
  </si>
  <si>
    <t>Příprava podkladu před provedením dlažby nátěr penetrační na podlahu</t>
  </si>
  <si>
    <t>-856207405</t>
  </si>
  <si>
    <t>https://podminky.urs.cz/item/CS_URS_2025_02/771121011</t>
  </si>
  <si>
    <t>5,4+4,8</t>
  </si>
  <si>
    <t>187</t>
  </si>
  <si>
    <t>771121026</t>
  </si>
  <si>
    <t>Příprava podkladu před provedením dlažby broušení podlah stávajícího podkladu pro odstranění lepidla (po starých krytinách)</t>
  </si>
  <si>
    <t>1707677034</t>
  </si>
  <si>
    <t>https://podminky.urs.cz/item/CS_URS_2025_02/771121026</t>
  </si>
  <si>
    <t>188</t>
  </si>
  <si>
    <t>771573810</t>
  </si>
  <si>
    <t>Demontáž podlah z dlaždic keramických lepených</t>
  </si>
  <si>
    <t>-606766684</t>
  </si>
  <si>
    <t>https://podminky.urs.cz/item/CS_URS_2025_02/771573810</t>
  </si>
  <si>
    <t>189</t>
  </si>
  <si>
    <t>771574516</t>
  </si>
  <si>
    <t>Montáž podlah z dlaždic keramických lepených cementovým flexibilním rychletuhnoucím lepidlem hladkých, tloušťky do 10 mm přes 9 do 12 ks/m2</t>
  </si>
  <si>
    <t>-575415465</t>
  </si>
  <si>
    <t>https://podminky.urs.cz/item/CS_URS_2025_02/771574516</t>
  </si>
  <si>
    <t>190</t>
  </si>
  <si>
    <t>59761160</t>
  </si>
  <si>
    <t>P2 - dlažba keramická slinutá vel 300x300 mm tl do 10 mm s imitací mramoru - dle stávající</t>
  </si>
  <si>
    <t>-1237429803</t>
  </si>
  <si>
    <t>10,2*1,1 'Přepočtené koeficientem množství</t>
  </si>
  <si>
    <t>191</t>
  </si>
  <si>
    <t>771592011</t>
  </si>
  <si>
    <t>Čištění vnitřních ploch po položení dlažby podlah nebo schodišť chemickými prostředky</t>
  </si>
  <si>
    <t>-147836509</t>
  </si>
  <si>
    <t>https://podminky.urs.cz/item/CS_URS_2025_02/771592011</t>
  </si>
  <si>
    <t>192</t>
  </si>
  <si>
    <t>998771312</t>
  </si>
  <si>
    <t>Přesun hmot pro podlahy z dlaždic stanovený procentní sazbou (%) z ceny vodorovná dopravní vzdálenost do 50 m ruční (bez užití mechanizace) v objektech výšky přes 6 do 12 m</t>
  </si>
  <si>
    <t>-1686044787</t>
  </si>
  <si>
    <t>https://podminky.urs.cz/item/CS_URS_2025_02/998771312</t>
  </si>
  <si>
    <t>776</t>
  </si>
  <si>
    <t>Podlahy povlakové</t>
  </si>
  <si>
    <t>193</t>
  </si>
  <si>
    <t>776111115</t>
  </si>
  <si>
    <t>Příprava podkladu povlakových podlah a stěn broušení podlah stávajícího podkladu před litím stěrky</t>
  </si>
  <si>
    <t>499096779</t>
  </si>
  <si>
    <t>https://podminky.urs.cz/item/CS_URS_2025_02/776111115</t>
  </si>
  <si>
    <t>204,57+342,22</t>
  </si>
  <si>
    <t>194</t>
  </si>
  <si>
    <t>776111125</t>
  </si>
  <si>
    <t>Příprava podkladu povlakových podlah a stěn broušení schodišť stávajícího podkladu před litím stěrky</t>
  </si>
  <si>
    <t>-382812000</t>
  </si>
  <si>
    <t>https://podminky.urs.cz/item/CS_URS_2025_02/776111125</t>
  </si>
  <si>
    <t>36*(0,15+0,28)</t>
  </si>
  <si>
    <t>195</t>
  </si>
  <si>
    <t>776121321</t>
  </si>
  <si>
    <t>Příprava podkladu povlakových podlah a stěn penetrace neředěná podlah</t>
  </si>
  <si>
    <t>-281823756</t>
  </si>
  <si>
    <t>https://podminky.urs.cz/item/CS_URS_2025_02/776121321</t>
  </si>
  <si>
    <t>196</t>
  </si>
  <si>
    <t>776141121</t>
  </si>
  <si>
    <t>Příprava podkladu povlakových podlah a stěn vyrovnání samonivelační stěrkou podlah pevnosti 30 MPa, tloušťky do 3 mm</t>
  </si>
  <si>
    <t>-452844158</t>
  </si>
  <si>
    <t>https://podminky.urs.cz/item/CS_URS_2025_02/776141121</t>
  </si>
  <si>
    <t>197</t>
  </si>
  <si>
    <t>776201811</t>
  </si>
  <si>
    <t>Demontáž povlakových podlahovin lepených ručně bez podložky vč soklíku-korek</t>
  </si>
  <si>
    <t>1632446616</t>
  </si>
  <si>
    <t>https://podminky.urs.cz/item/CS_URS_2025_02/776201811</t>
  </si>
  <si>
    <t>7,55+15,9+3,52+56,21+45,98+7,83+15,85+3,58+55,89+46,34</t>
  </si>
  <si>
    <t>7,78+17,33+58,46</t>
  </si>
  <si>
    <t>198</t>
  </si>
  <si>
    <t>776201812</t>
  </si>
  <si>
    <t>Demontáž povlakových podlahovin lepených ručně s podložkou vč soklíku</t>
  </si>
  <si>
    <t>-1281429426</t>
  </si>
  <si>
    <t>https://podminky.urs.cz/item/CS_URS_2025_02/776201812</t>
  </si>
  <si>
    <t>100,9+15,83-1,3*0,8*2</t>
  </si>
  <si>
    <t>19,03+17,14-2,6*2,8+50,94+17,37-2,6*2,8</t>
  </si>
  <si>
    <t>199</t>
  </si>
  <si>
    <t>776221111</t>
  </si>
  <si>
    <t>Montáž podlahovin z PVC lepením standardním lepidlem z pásů</t>
  </si>
  <si>
    <t>-802900618</t>
  </si>
  <si>
    <t>https://podminky.urs.cz/item/CS_URS_2025_02/776221111</t>
  </si>
  <si>
    <t>568,13-21,84</t>
  </si>
  <si>
    <t>200</t>
  </si>
  <si>
    <t>2841114R</t>
  </si>
  <si>
    <t>P1 - podlahovina PVC homogenní protiskluzná R9, hořlavost Bfl-s1 tl 2,00mm</t>
  </si>
  <si>
    <t>896563023</t>
  </si>
  <si>
    <t>546,29*1,1 'Přepočtené koeficientem množství</t>
  </si>
  <si>
    <t>201</t>
  </si>
  <si>
    <t>776301812</t>
  </si>
  <si>
    <t>Demontáž povlakových podlahovin ze schodišťových stupňů s podložkou vč soklíku</t>
  </si>
  <si>
    <t>-868388280</t>
  </si>
  <si>
    <t>https://podminky.urs.cz/item/CS_URS_2025_02/776301812</t>
  </si>
  <si>
    <t>1,2*(11+4)*2</t>
  </si>
  <si>
    <t>202</t>
  </si>
  <si>
    <t>776311111</t>
  </si>
  <si>
    <t>Montáž textilních podlahovin na schodišťové stupně lepením stupnice, šířky do 300 mm</t>
  </si>
  <si>
    <t>1479534102</t>
  </si>
  <si>
    <t>https://podminky.urs.cz/item/CS_URS_2025_02/776311111</t>
  </si>
  <si>
    <t>203</t>
  </si>
  <si>
    <t>776321111</t>
  </si>
  <si>
    <t>Montáž podlahovin z PVC na schodišťové stupně stupnic, šířky do 300 mm</t>
  </si>
  <si>
    <t>725831742</t>
  </si>
  <si>
    <t>https://podminky.urs.cz/item/CS_URS_2025_02/776321111</t>
  </si>
  <si>
    <t>204</t>
  </si>
  <si>
    <t>243301462</t>
  </si>
  <si>
    <t>36*0,33 'Přepočtené koeficientem množství</t>
  </si>
  <si>
    <t>205</t>
  </si>
  <si>
    <t>776321211</t>
  </si>
  <si>
    <t>Montáž podlahovin z PVC na schodišťové stupně podstupnic, výšky do 200 mm</t>
  </si>
  <si>
    <t>1855017574</t>
  </si>
  <si>
    <t>https://podminky.urs.cz/item/CS_URS_2025_02/776321211</t>
  </si>
  <si>
    <t>206</t>
  </si>
  <si>
    <t>759080647</t>
  </si>
  <si>
    <t>36*0,22 'Přepočtené koeficientem množství</t>
  </si>
  <si>
    <t>207</t>
  </si>
  <si>
    <t>776421111</t>
  </si>
  <si>
    <t>Montáž lišt obvodových lepených</t>
  </si>
  <si>
    <t>2068485829</t>
  </si>
  <si>
    <t>https://podminky.urs.cz/item/CS_URS_2025_02/776421111</t>
  </si>
  <si>
    <t>208</t>
  </si>
  <si>
    <t>28411006</t>
  </si>
  <si>
    <t>lišta soklová PVC samolepící 15x50mm</t>
  </si>
  <si>
    <t>-590333046</t>
  </si>
  <si>
    <t>544,71*1,02 'Přepočtené koeficientem množství</t>
  </si>
  <si>
    <t>209</t>
  </si>
  <si>
    <t>776421311</t>
  </si>
  <si>
    <t>Montáž lišt přechodových samolepících</t>
  </si>
  <si>
    <t>2088675782</t>
  </si>
  <si>
    <t>https://podminky.urs.cz/item/CS_URS_2025_02/776421311</t>
  </si>
  <si>
    <t>3,455+0,9*2+0,9*2+0,9+0,58*2+0,6*3+0,9*5+0,8*2+0,8*8+0,8*2</t>
  </si>
  <si>
    <t>0,8*2+0,9*4+0,9*2</t>
  </si>
  <si>
    <t>210</t>
  </si>
  <si>
    <t>59054153</t>
  </si>
  <si>
    <t>profil přechodový mezi PVC a dlažbou</t>
  </si>
  <si>
    <t>1424856998</t>
  </si>
  <si>
    <t>32,015*1,02 'Přepočtené koeficientem množství</t>
  </si>
  <si>
    <t>211</t>
  </si>
  <si>
    <t>776431111</t>
  </si>
  <si>
    <t>Montáž schodišťových hran plastových lepených</t>
  </si>
  <si>
    <t>504641331</t>
  </si>
  <si>
    <t>https://podminky.urs.cz/item/CS_URS_2025_02/776431111</t>
  </si>
  <si>
    <t>212</t>
  </si>
  <si>
    <t>28342167</t>
  </si>
  <si>
    <t>hrana schodová z PVC 40x25x2mm</t>
  </si>
  <si>
    <t>-1349990032</t>
  </si>
  <si>
    <t>36*1,02 'Přepočtené koeficientem množství</t>
  </si>
  <si>
    <t>213</t>
  </si>
  <si>
    <t>776991821</t>
  </si>
  <si>
    <t>Ostatní práce odstranění lepidla ručně z podlah</t>
  </si>
  <si>
    <t>311115138</t>
  </si>
  <si>
    <t>https://podminky.urs.cz/item/CS_URS_2025_02/776991821</t>
  </si>
  <si>
    <t>214</t>
  </si>
  <si>
    <t>776991822</t>
  </si>
  <si>
    <t>Ostatní práce odstranění lepidla ručně ze schodišťových stupňů</t>
  </si>
  <si>
    <t>1228798714</t>
  </si>
  <si>
    <t>https://podminky.urs.cz/item/CS_URS_2025_02/776991822</t>
  </si>
  <si>
    <t>215</t>
  </si>
  <si>
    <t>998776312</t>
  </si>
  <si>
    <t>Přesun hmot pro podlahy povlakové stanovený procentní sazbou (%) z ceny vodorovná dopravní vzdálenost do 50 m ruční (bez užití mechanizace) v objektech výšky přes 6 do 12 m</t>
  </si>
  <si>
    <t>666911184</t>
  </si>
  <si>
    <t>https://podminky.urs.cz/item/CS_URS_2025_02/998776312</t>
  </si>
  <si>
    <t>781</t>
  </si>
  <si>
    <t>Dokončovací práce - obklady</t>
  </si>
  <si>
    <t>216</t>
  </si>
  <si>
    <t>781121011</t>
  </si>
  <si>
    <t>Příprava podkladu před provedením obkladu nátěr penetrační na stěnu</t>
  </si>
  <si>
    <t>-588463228</t>
  </si>
  <si>
    <t>https://podminky.urs.cz/item/CS_URS_2025_02/781121011</t>
  </si>
  <si>
    <t>217</t>
  </si>
  <si>
    <t>781472316</t>
  </si>
  <si>
    <t>Montáž keramických obkladů stěn lepených cementovým flexibilním rychletuhnoucím lepidlem hladkých přes 9 do 12 ks/m2</t>
  </si>
  <si>
    <t>-2117270553</t>
  </si>
  <si>
    <t>https://podminky.urs.cz/item/CS_URS_2025_02/781472316</t>
  </si>
  <si>
    <t>1,5*(2,64+2,68+2,725)</t>
  </si>
  <si>
    <t>2,02*(2,525+0,405+0,175*2)</t>
  </si>
  <si>
    <t>2,02*(0,405+2,61+0,175*2)</t>
  </si>
  <si>
    <t>2,02*(1,3+1)-1,18</t>
  </si>
  <si>
    <t>218</t>
  </si>
  <si>
    <t>59761790</t>
  </si>
  <si>
    <t xml:space="preserve">obklad keramický nemrazuvzdorný povrch hladký/lesklý tl do 10mm přes 9 do 12ks/m2 dle stávajícího </t>
  </si>
  <si>
    <t>1826768531</t>
  </si>
  <si>
    <t>28,957*1,1 'Přepočtené koeficientem množství</t>
  </si>
  <si>
    <t>219</t>
  </si>
  <si>
    <t>781473810</t>
  </si>
  <si>
    <t>Demontáž obkladů z dlaždic keramických lepených</t>
  </si>
  <si>
    <t>-1648826977</t>
  </si>
  <si>
    <t>https://podminky.urs.cz/item/CS_URS_2025_02/781473810</t>
  </si>
  <si>
    <t>1,5*2,635</t>
  </si>
  <si>
    <t>1,33*6,3</t>
  </si>
  <si>
    <t>1,5*2,68</t>
  </si>
  <si>
    <t>1,33*3,35</t>
  </si>
  <si>
    <t>1,5*2,725</t>
  </si>
  <si>
    <t>1,63*(1+1,3-0,6)</t>
  </si>
  <si>
    <t>220</t>
  </si>
  <si>
    <t>781495211</t>
  </si>
  <si>
    <t>Čištění vnitřních ploch po provedení obkladu stěn chemickými prostředky</t>
  </si>
  <si>
    <t>-1106128536</t>
  </si>
  <si>
    <t>https://podminky.urs.cz/item/CS_URS_2025_02/781495211</t>
  </si>
  <si>
    <t>221</t>
  </si>
  <si>
    <t>998781312</t>
  </si>
  <si>
    <t>Přesun hmot pro obklady keramické stanovený procentní sazbou (%) z ceny vodorovná dopravní vzdálenost do 50 m ruční (bez užití mechanizace) v objektech výšky přes 6 do 12 m</t>
  </si>
  <si>
    <t>-1709305670</t>
  </si>
  <si>
    <t>https://podminky.urs.cz/item/CS_URS_2025_02/998781312</t>
  </si>
  <si>
    <t>783</t>
  </si>
  <si>
    <t>Dokončovací práce - nátěry</t>
  </si>
  <si>
    <t>222</t>
  </si>
  <si>
    <t>783306811</t>
  </si>
  <si>
    <t>Z5 - Odstranění nátěrů ze zámečnických konstrukcí oškrábáním</t>
  </si>
  <si>
    <t>2130085946</t>
  </si>
  <si>
    <t>https://podminky.urs.cz/item/CS_URS_2025_02/783306811</t>
  </si>
  <si>
    <t>stávající zábradlí a dadlo u vnitřního schodiště</t>
  </si>
  <si>
    <t>23,04*1,01*2</t>
  </si>
  <si>
    <t>3,14*0,025*9,27</t>
  </si>
  <si>
    <t>223</t>
  </si>
  <si>
    <t>783306801</t>
  </si>
  <si>
    <t>Z5 - Odstranění nátěrů ze zámečnických konstrukcí obroušením</t>
  </si>
  <si>
    <t>1793858499</t>
  </si>
  <si>
    <t>https://podminky.urs.cz/item/CS_URS_2025_02/783306801</t>
  </si>
  <si>
    <t>224</t>
  </si>
  <si>
    <t>783301303</t>
  </si>
  <si>
    <t>Z5 - Příprava podkladu zámečnických konstrukcí před provedením nátěru odrezivění odrezovačem bezoplachovým</t>
  </si>
  <si>
    <t>-2032819585</t>
  </si>
  <si>
    <t>https://podminky.urs.cz/item/CS_URS_2025_02/783301303</t>
  </si>
  <si>
    <t>225</t>
  </si>
  <si>
    <t>783314201</t>
  </si>
  <si>
    <t>Základní antikorozní nátěr zámečnických konstrukcí jednonásobný syntetický standardní</t>
  </si>
  <si>
    <t>-822678817</t>
  </si>
  <si>
    <t>https://podminky.urs.cz/item/CS_URS_2025_02/783314201</t>
  </si>
  <si>
    <t>schodiště</t>
  </si>
  <si>
    <t>1,923*32</t>
  </si>
  <si>
    <t>ocel výměny pro světlík vč překladů</t>
  </si>
  <si>
    <t>1,424*32</t>
  </si>
  <si>
    <t>překlady L45/5</t>
  </si>
  <si>
    <t>0,121*32</t>
  </si>
  <si>
    <t>226</t>
  </si>
  <si>
    <t>-1126180150</t>
  </si>
  <si>
    <t xml:space="preserve">Z5 </t>
  </si>
  <si>
    <t>47,269</t>
  </si>
  <si>
    <t>227</t>
  </si>
  <si>
    <t>783315101</t>
  </si>
  <si>
    <t>Z5 - Mezinátěr zámečnických konstrukcí jednonásobný syntetický standardní</t>
  </si>
  <si>
    <t>-742664878</t>
  </si>
  <si>
    <t>https://podminky.urs.cz/item/CS_URS_2025_02/783315101</t>
  </si>
  <si>
    <t>228</t>
  </si>
  <si>
    <t>783317101</t>
  </si>
  <si>
    <t>Z5 - Krycí nátěr (email) zámečnických konstrukcí jednonásobný syntetický standardní</t>
  </si>
  <si>
    <t>-115156340</t>
  </si>
  <si>
    <t>https://podminky.urs.cz/item/CS_URS_2025_02/783317101</t>
  </si>
  <si>
    <t>784</t>
  </si>
  <si>
    <t>Dokončovací práce - malby a tapety</t>
  </si>
  <si>
    <t>229</t>
  </si>
  <si>
    <t>784121001</t>
  </si>
  <si>
    <t>Oškrabání malby v místnostech výšky do 3,80 m</t>
  </si>
  <si>
    <t>1850553851</t>
  </si>
  <si>
    <t>https://podminky.urs.cz/item/CS_URS_2025_02/784121001</t>
  </si>
  <si>
    <t>stropy</t>
  </si>
  <si>
    <t>524,95+237,1</t>
  </si>
  <si>
    <t>stěny</t>
  </si>
  <si>
    <t>1321,975+113,76</t>
  </si>
  <si>
    <t>230</t>
  </si>
  <si>
    <t>784121011</t>
  </si>
  <si>
    <t>Rozmývání podkladu po oškrabání malby v místnostech výšky do 3,80 m</t>
  </si>
  <si>
    <t>121120298</t>
  </si>
  <si>
    <t>https://podminky.urs.cz/item/CS_URS_2025_02/784121011</t>
  </si>
  <si>
    <t>231</t>
  </si>
  <si>
    <t>784161501</t>
  </si>
  <si>
    <t>Celoplošné vyrovnání podkladu disperzní stěrkou, tloušťky do 3 mm vyhlazením v místnostech výšky do 3,80 m - cca 50%</t>
  </si>
  <si>
    <t>1717244244</t>
  </si>
  <si>
    <t>https://podminky.urs.cz/item/CS_URS_2025_02/784161501</t>
  </si>
  <si>
    <t>(762,05-16,82-6,22)*0,5</t>
  </si>
  <si>
    <t>232</t>
  </si>
  <si>
    <t>784171101</t>
  </si>
  <si>
    <t>Zakrytí nemalovaných ploch (materiál ve specifikaci) včetně pozdějšího odkrytí podlah</t>
  </si>
  <si>
    <t>-1621812158</t>
  </si>
  <si>
    <t>https://podminky.urs.cz/item/CS_URS_2025_02/784171101</t>
  </si>
  <si>
    <t>524+241</t>
  </si>
  <si>
    <t>233</t>
  </si>
  <si>
    <t>58124844</t>
  </si>
  <si>
    <t>fólie pro malířské potřeby zakrývací tl 25µ 4x5m</t>
  </si>
  <si>
    <t>-1282326791</t>
  </si>
  <si>
    <t>765*1,05 'Přepočtené koeficientem množství</t>
  </si>
  <si>
    <t>234</t>
  </si>
  <si>
    <t>784181121</t>
  </si>
  <si>
    <t>Penetrace podkladu jednonásobná hloubková akrylátová bezbarvá v místnostech výšky do 3,80 m</t>
  </si>
  <si>
    <t>1421353217</t>
  </si>
  <si>
    <t>https://podminky.urs.cz/item/CS_URS_2025_02/784181121</t>
  </si>
  <si>
    <t>obklad deskami u světlíku</t>
  </si>
  <si>
    <t>14,735</t>
  </si>
  <si>
    <t>524,95+237,1-16,82-6,22</t>
  </si>
  <si>
    <t>16,82+6,22</t>
  </si>
  <si>
    <t>W01+02</t>
  </si>
  <si>
    <t>30,907*2+25,668</t>
  </si>
  <si>
    <t>235</t>
  </si>
  <si>
    <t>784211101</t>
  </si>
  <si>
    <t>Malby z malířských směsí oděruvzdorných za mokra dvojnásobné, bílé za mokra oděruvzdorné výborně v místnostech výšky do 3,80 m</t>
  </si>
  <si>
    <t>915882320</t>
  </si>
  <si>
    <t>https://podminky.urs.cz/item/CS_URS_2025_02/784211101</t>
  </si>
  <si>
    <t>02 - TZB - technické zabezpečení stavby</t>
  </si>
  <si>
    <t xml:space="preserve">    721 - Zdravotechnika</t>
  </si>
  <si>
    <t xml:space="preserve">    741 - Elektroinstalace - silnoproud</t>
  </si>
  <si>
    <t xml:space="preserve">    742 - Elektroinstalace - slaboproud</t>
  </si>
  <si>
    <t>721</t>
  </si>
  <si>
    <t>Zdravotechnika</t>
  </si>
  <si>
    <t>Zdravotechnika - dle přílohy</t>
  </si>
  <si>
    <t>-1600652330</t>
  </si>
  <si>
    <t>741</t>
  </si>
  <si>
    <t>Elektroinstalace - silnoproud</t>
  </si>
  <si>
    <t>Silnoproud - dle přílohy</t>
  </si>
  <si>
    <t>490885703</t>
  </si>
  <si>
    <t>742</t>
  </si>
  <si>
    <t>Elektroinstalace - slaboproud</t>
  </si>
  <si>
    <t>Slaboproud - dle přlohy</t>
  </si>
  <si>
    <t>-1199197223</t>
  </si>
  <si>
    <t>Vzduchotechnika - dle přílohy</t>
  </si>
  <si>
    <t>1961115890</t>
  </si>
  <si>
    <t>03 - VRN - vedlejší rozpočtové náklady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</si>
  <si>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</si>
  <si>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</si>
  <si>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</si>
  <si>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</si>
  <si>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</si>
  <si>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</si>
  <si>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</si>
  <si>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</si>
  <si>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</si>
  <si>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</si>
  <si>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</si>
  <si>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kpl</t>
  </si>
  <si>
    <t>1024</t>
  </si>
  <si>
    <t>-1089792264</t>
  </si>
  <si>
    <t>https://podminky.urs.cz/item/CS_URS_2025_02/030001000</t>
  </si>
  <si>
    <t>vč uvedení povrchů do původního stavu (chodníček ze zámkové dlažby)</t>
  </si>
  <si>
    <t>vč demontáže určených hracích prvků,uskladnění a zpětné montáže</t>
  </si>
  <si>
    <t>vč zakrytí určených hracích prvků a poté odkrytí</t>
  </si>
  <si>
    <t>VRN4</t>
  </si>
  <si>
    <t>Inženýrská činnost</t>
  </si>
  <si>
    <t>045203000</t>
  </si>
  <si>
    <t>Kompletační činnost a BOZP</t>
  </si>
  <si>
    <t>732157196</t>
  </si>
  <si>
    <t>https://podminky.urs.cz/item/CS_URS_2025_02/045203000</t>
  </si>
  <si>
    <t>VRN6</t>
  </si>
  <si>
    <t>Územní vlivy</t>
  </si>
  <si>
    <t>060001000</t>
  </si>
  <si>
    <t xml:space="preserve">Územní vlivy </t>
  </si>
  <si>
    <t>1730308328</t>
  </si>
  <si>
    <t>https://podminky.urs.cz/item/CS_URS_2025_02/060001000</t>
  </si>
  <si>
    <t>VRN7</t>
  </si>
  <si>
    <t>Provozní vlivy</t>
  </si>
  <si>
    <t>070001000</t>
  </si>
  <si>
    <t>Provozní vlivy ostatní</t>
  </si>
  <si>
    <t>1313621517</t>
  </si>
  <si>
    <t>https://podminky.urs.cz/item/CS_URS_2025_02/070001000</t>
  </si>
  <si>
    <t>VRN9</t>
  </si>
  <si>
    <t>Ostatní náklady</t>
  </si>
  <si>
    <t>091002000</t>
  </si>
  <si>
    <t>Ostatní náklady související s objektem</t>
  </si>
  <si>
    <t>-2141766992</t>
  </si>
  <si>
    <t>https://podminky.urs.cz/item/CS_URS_2025_02/091002000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</si>
  <si>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</si>
  <si>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</si>
  <si>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</si>
  <si>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</si>
  <si>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</si>
  <si>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</si>
  <si>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</si>
  <si>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</si>
  <si>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</si>
  <si>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</si>
  <si>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</si>
  <si>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</si>
  <si>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</si>
  <si>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</si>
  <si>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</si>
  <si>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</si>
  <si>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</si>
  <si>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</si>
  <si>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</si>
  <si>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</si>
  <si>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</si>
  <si>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</si>
  <si>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</si>
  <si>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</si>
  <si>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</si>
  <si>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</si>
  <si>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</si>
  <si>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</si>
  <si>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</si>
  <si>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</si>
  <si>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</si>
  <si>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</si>
  <si>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</si>
  <si>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</si>
  <si>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</si>
  <si>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</si>
  <si>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</si>
  <si>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</si>
  <si>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</si>
  <si>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</si>
  <si>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</si>
  <si>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</si>
  <si>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</si>
  <si>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</si>
  <si>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</si>
  <si>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</si>
  <si>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</si>
  <si>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</si>
  <si>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</si>
  <si>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</si>
  <si>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</si>
  <si>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</si>
  <si>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</si>
  <si>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</si>
  <si>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</si>
  <si>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</si>
  <si>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</si>
  <si>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</si>
  <si>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</si>
  <si>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</si>
  <si>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</si>
  <si>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</si>
  <si>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</si>
  <si>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</si>
  <si>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</si>
  <si>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</si>
  <si>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</si>
  <si>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</si>
  <si>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</si>
  <si>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</si>
  <si>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</si>
  <si>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</si>
  <si>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</si>
  <si>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</si>
  <si>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</si>
  <si>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</si>
  <si>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</si>
  <si>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</si>
  <si>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</si>
  <si>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</si>
  <si>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</si>
  <si>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</si>
  <si>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</si>
  <si>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</si>
  <si>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</si>
  <si>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</si>
  <si>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</si>
  <si>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</si>
  <si>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</si>
  <si>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</si>
  <si>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</si>
  <si>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</si>
  <si>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</si>
  <si>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</si>
  <si>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</si>
  <si>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</si>
  <si>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</si>
  <si>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</si>
  <si>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</si>
  <si>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</si>
  <si>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</si>
  <si>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</si>
  <si>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</si>
  <si>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</si>
  <si>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</si>
  <si>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</si>
  <si>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</si>
  <si>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</si>
  <si>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</si>
  <si>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</si>
  <si>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</si>
  <si>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</si>
  <si>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</si>
  <si>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</si>
  <si>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</si>
  <si>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</si>
  <si>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</si>
  <si>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</si>
  <si>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</si>
  <si>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</si>
  <si>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</si>
  <si>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</si>
  <si>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</si>
  <si>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</si>
  <si>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</si>
  <si>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</si>
  <si>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</si>
  <si>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</si>
  <si>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</si>
  <si>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</si>
  <si>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</si>
  <si>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</si>
  <si>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</si>
  <si>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</si>
  <si>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</si>
  <si>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</si>
  <si>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</si>
  <si>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</si>
  <si>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</si>
  <si>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</si>
  <si>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</si>
  <si>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</si>
  <si>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</si>
  <si>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</si>
  <si>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</si>
  <si>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</si>
  <si>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</si>
  <si>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</si>
  <si>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</si>
  <si>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</si>
  <si>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</si>
  <si>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</si>
  <si>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</si>
  <si>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</si>
  <si>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</si>
  <si>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</si>
  <si>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</si>
  <si>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</si>
  <si>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</si>
  <si>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</si>
  <si>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</si>
  <si>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</si>
  <si>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</si>
  <si>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</si>
  <si>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</si>
  <si>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</si>
  <si>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</si>
  <si>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</si>
  <si>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</si>
  <si>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</si>
  <si>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</si>
  <si>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</si>
  <si>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</si>
  <si>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</si>
  <si>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</si>
  <si>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</si>
  <si>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</si>
  <si>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</si>
  <si>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</si>
  <si>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</si>
  <si>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</si>
  <si>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</si>
  <si>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</si>
  <si>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</si>
  <si>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</si>
  <si>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</si>
  <si>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</si>
  <si>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Stavba : 750pha.01 - Stavební úprava - DS Kotorská</t>
  </si>
  <si>
    <t>Cenová úroveň : 2024/II</t>
  </si>
  <si>
    <t>Objekt : SO-01 - ZTI</t>
  </si>
  <si>
    <t xml:space="preserve">Datum zpracování : </t>
  </si>
  <si>
    <t>POLOŽKOVÝ ROZPOČET</t>
  </si>
  <si>
    <t>Poř.</t>
  </si>
  <si>
    <t>Text položky</t>
  </si>
  <si>
    <t>M.J.</t>
  </si>
  <si>
    <t>CENA</t>
  </si>
  <si>
    <t>HMOTNOST</t>
  </si>
  <si>
    <t>čís.</t>
  </si>
  <si>
    <t>Materiál</t>
  </si>
  <si>
    <t>Práce</t>
  </si>
  <si>
    <t>pol.</t>
  </si>
  <si>
    <t>jednotková</t>
  </si>
  <si>
    <t>celková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</si>
  <si>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</si>
  <si>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</si>
  <si>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</si>
  <si>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</si>
  <si>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</si>
  <si>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</si>
  <si>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</si>
  <si>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</si>
  <si>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</si>
  <si>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</si>
  <si>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</si>
  <si>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HSV:</t>
  </si>
  <si>
    <t>oddíl 61</t>
  </si>
  <si>
    <t>Úpravy povrchů vnitřní:</t>
  </si>
  <si>
    <t>C-612421631-0</t>
  </si>
  <si>
    <t>OPRAVA VNI OMITEK STEN MVC STUK 75%-</t>
  </si>
  <si>
    <t>M2</t>
  </si>
  <si>
    <t>ÚPRAVY POVRCHŮ VNITŘNÍ CELKEM</t>
  </si>
  <si>
    <t>oddíl 9</t>
  </si>
  <si>
    <t>Ostatní konstrukce a práce:</t>
  </si>
  <si>
    <t>Y-906-10</t>
  </si>
  <si>
    <t>VEDLEJSI ROZPOCTOVE NAKLADY</t>
  </si>
  <si>
    <t>TKC</t>
  </si>
  <si>
    <t>R-901-10</t>
  </si>
  <si>
    <t>PROJEKT SKUTEČNÉHO PROVEDENÍ</t>
  </si>
  <si>
    <t>Y-905-10</t>
  </si>
  <si>
    <t>OSTATNI NAKLADY</t>
  </si>
  <si>
    <t>R-905-14</t>
  </si>
  <si>
    <t>STAVEBNÍ PŘÍPOMOCI A OPRAVY PO MONTÁŽI</t>
  </si>
  <si>
    <t>OSTATNÍ KONSTRUKCE A PRÁCE CELKEM</t>
  </si>
  <si>
    <t>oddíl 96</t>
  </si>
  <si>
    <t>Bourání konstrukcí:</t>
  </si>
  <si>
    <t>C-962032241-0</t>
  </si>
  <si>
    <t>BOURANI ZDIVA Z CIHEL PALEN MC</t>
  </si>
  <si>
    <t>M3</t>
  </si>
  <si>
    <t>O-97403-0</t>
  </si>
  <si>
    <t>VYSEKANI RYH VE ZDIVU CIHELNEM</t>
  </si>
  <si>
    <t>Y-965-0</t>
  </si>
  <si>
    <t>BOURANI PODLAH VCETNE PODKLADU</t>
  </si>
  <si>
    <t>C-969021111-0</t>
  </si>
  <si>
    <t>DMTZ POTRUBI KANALIZACNI DN DO 100MM</t>
  </si>
  <si>
    <t>C-969011121-0</t>
  </si>
  <si>
    <t>DMTZ POTRUBI VODOVOD/PLYN DN DO 52MM</t>
  </si>
  <si>
    <t>C-977151114-0</t>
  </si>
  <si>
    <t>VRT JADROVY CIHLA D 60MM</t>
  </si>
  <si>
    <t>KS</t>
  </si>
  <si>
    <t>C-977151134-0</t>
  </si>
  <si>
    <t>VRT JADROVY BETON D 60MM</t>
  </si>
  <si>
    <t>BOURÁNÍ KONSTRUKCÍ CELKEM</t>
  </si>
  <si>
    <t>oddíl 99</t>
  </si>
  <si>
    <t>Přesun hmot:</t>
  </si>
  <si>
    <t>O-99398-0</t>
  </si>
  <si>
    <t>PRESUN HMOT DEMOLICE</t>
  </si>
  <si>
    <t>T</t>
  </si>
  <si>
    <t>PŘESUN HMOT CELKEM</t>
  </si>
  <si>
    <t>PSV:</t>
  </si>
  <si>
    <t>oddíl 771</t>
  </si>
  <si>
    <t>Podlahy z dlaždic:</t>
  </si>
  <si>
    <t>R-771551903-0</t>
  </si>
  <si>
    <t>OPRAVA PODLAH Z DLAZ  300x300 LEP</t>
  </si>
  <si>
    <t>PODLAHY Z DLAŽDIC CELKEM</t>
  </si>
  <si>
    <t>INSTALACE:</t>
  </si>
  <si>
    <t>oddíl 721</t>
  </si>
  <si>
    <t>Kanalizace vnitřní:</t>
  </si>
  <si>
    <t>H-28651771-11</t>
  </si>
  <si>
    <t>ODSKOKOVÉ KOLENO PRO  WC  (GEB 388.350.29.1)</t>
  </si>
  <si>
    <t>H-24744450-10</t>
  </si>
  <si>
    <t>LEPIDLO NA PVC TRUBKY</t>
  </si>
  <si>
    <t>KUS</t>
  </si>
  <si>
    <t>O-87720-0</t>
  </si>
  <si>
    <t>MTZ TVAROVEK PLASTOVYCH DN DO 130</t>
  </si>
  <si>
    <t>O-72117-0</t>
  </si>
  <si>
    <t>POTRUBI KANALIZACNI PLASTOVE</t>
  </si>
  <si>
    <t>C-721170965-0</t>
  </si>
  <si>
    <t>OPR POTRUBI ODP PLAST-PROPOJENI D 110</t>
  </si>
  <si>
    <t>C-998721101-0</t>
  </si>
  <si>
    <t>KANALIZACE PRESUN HMOT VYSKA -6M</t>
  </si>
  <si>
    <t>KANALIZACE VNITŘNÍ CELKEM</t>
  </si>
  <si>
    <t>oddíl 722</t>
  </si>
  <si>
    <t>Vodovod vnitřní:</t>
  </si>
  <si>
    <t>H-28615252-10</t>
  </si>
  <si>
    <t>TRUBKY PPRCT EVO (S 4) D 20 x 2,3, VČ. TVAROVEK A PODP ŽLABŮ</t>
  </si>
  <si>
    <t>H-28615254-10</t>
  </si>
  <si>
    <t>TRUBKY PPRCT EVO (S 4) D 32 x 3,6, VČ. TVAROVEK A PODP ŽLABŮ</t>
  </si>
  <si>
    <t>H-28615255-10</t>
  </si>
  <si>
    <t>TRUBKY PPRCT EVO (S 4) D 40 x 4,5, VČ. TVAROVEK A PODP ŽLABŮ</t>
  </si>
  <si>
    <t>C-722176212-0</t>
  </si>
  <si>
    <t>MTZ VOD ROZV PLAST SVAR POLYFUZI D 20</t>
  </si>
  <si>
    <t>C-722176214-0</t>
  </si>
  <si>
    <t>MTZ VOD ROZV PLAST SVAR POLYFUZI D 32</t>
  </si>
  <si>
    <t>C-722176215-0</t>
  </si>
  <si>
    <t>MTZ VOD ROZV PLAST SVAR POLYFUZI D 40</t>
  </si>
  <si>
    <t>H-28386003-1</t>
  </si>
  <si>
    <t>IZOLACE POTR MIRELON STABIL 20x9MM</t>
  </si>
  <si>
    <t>H-28386027-1</t>
  </si>
  <si>
    <t>IZOLACE POTR MIRELON STABIL 32x9MM</t>
  </si>
  <si>
    <t>H-28386049-1</t>
  </si>
  <si>
    <t>IZOLACE POTR MIRELON STABIL 40x9MM</t>
  </si>
  <si>
    <t>M-230330091-0</t>
  </si>
  <si>
    <t>MONTÁŽ IZOLACE POTRUBI DO 76 MM</t>
  </si>
  <si>
    <t>H-55114145-1</t>
  </si>
  <si>
    <t>KOHOUT KULOVY S PAKOU KE-241 DN 32</t>
  </si>
  <si>
    <t>R-722231064-0</t>
  </si>
  <si>
    <t>VENTIL ZPETNY TYP EA DN 32</t>
  </si>
  <si>
    <t>C-722224111-0</t>
  </si>
  <si>
    <t>KOHOUT PLNICI A VYPOUSTECI DN 15</t>
  </si>
  <si>
    <t>H-44981252-1</t>
  </si>
  <si>
    <t>HYDRANT SYSTEM NA ZED DN 19/30 PLN</t>
  </si>
  <si>
    <t>SOUB</t>
  </si>
  <si>
    <t>C-722241160-0</t>
  </si>
  <si>
    <t>MTZ POZARNI HYDRANTOVY SYSTEM DO ZDI</t>
  </si>
  <si>
    <t>C-722229101-0</t>
  </si>
  <si>
    <t>MTZ VODOVOD ARMATUR 1ZAVITOVYCH DN 15</t>
  </si>
  <si>
    <t>C-722229102-0</t>
  </si>
  <si>
    <t>MTZ VODOVOD ARMATUR 1ZAVITOVYCH DN 20</t>
  </si>
  <si>
    <t>C-722239104-0</t>
  </si>
  <si>
    <t>MTZ VODOVOD ARMATUR 2ZAVITOVYCH DN 32</t>
  </si>
  <si>
    <t>O-72228-0</t>
  </si>
  <si>
    <t>PROPLACHOVANI A DEZINFEKCE POTRUBI</t>
  </si>
  <si>
    <t>O-72229-0</t>
  </si>
  <si>
    <t>ZKOUSKY TESNOSTI VODOVODNIHO POTRUBI</t>
  </si>
  <si>
    <t>C-998722101-0</t>
  </si>
  <si>
    <t>VODOVOD PRESUN HMOT VYSKA -6M</t>
  </si>
  <si>
    <t>722</t>
  </si>
  <si>
    <t>VODOVOD VNITŘNÍ CELKEM</t>
  </si>
  <si>
    <t>oddíl 725</t>
  </si>
  <si>
    <t>Zařizovací předměty ZTI:</t>
  </si>
  <si>
    <t>H-55236110-10</t>
  </si>
  <si>
    <t>H-55281116-10</t>
  </si>
  <si>
    <t>H-55167340-12</t>
  </si>
  <si>
    <t>H-55281183-10</t>
  </si>
  <si>
    <t>C-725119202-0</t>
  </si>
  <si>
    <t>MTZ KLOZETOVE MISY ZAVESNE</t>
  </si>
  <si>
    <t>R-725119202-0</t>
  </si>
  <si>
    <t>MTZ PRVKU PRO MISY ZAVESNE</t>
  </si>
  <si>
    <t>R-725299111-0</t>
  </si>
  <si>
    <t>MTZ OVL DESKY PODOM PRVKU</t>
  </si>
  <si>
    <t>K-6427-1</t>
  </si>
  <si>
    <t>H-55236310-13</t>
  </si>
  <si>
    <t>TLACITKO SPLACH VÝLEVKA</t>
  </si>
  <si>
    <t>H-55281176-11</t>
  </si>
  <si>
    <t>H-55145815-1</t>
  </si>
  <si>
    <t>BATERIE DREZOVA NASTENNA TYP E</t>
  </si>
  <si>
    <t>C-725339101-0</t>
  </si>
  <si>
    <t>MTZ VYLEVKY</t>
  </si>
  <si>
    <t>R-725119202-4</t>
  </si>
  <si>
    <t>MTZ PRVKU PRO VYLEVKU</t>
  </si>
  <si>
    <t>C-725829201-0</t>
  </si>
  <si>
    <t>MTZ BATERIE UMYV/DREZ NASTEN CHROM</t>
  </si>
  <si>
    <t>H-31148900-10</t>
  </si>
  <si>
    <t>SPOJOVACI MATERIAL, OBJÍMKY, KOTVY</t>
  </si>
  <si>
    <t>KG</t>
  </si>
  <si>
    <t>C-725110811-0</t>
  </si>
  <si>
    <t>DMTZ KLOZETU SPLACHOVACICH S NADRZI</t>
  </si>
  <si>
    <t>C-725330820-0</t>
  </si>
  <si>
    <t>DMTZ VYLEVKY DITURVITOVE</t>
  </si>
  <si>
    <t>R-725111911-0</t>
  </si>
  <si>
    <t>DMTZ NADRZE VÝLEVKY</t>
  </si>
  <si>
    <t>O-99725-0</t>
  </si>
  <si>
    <t>PRESUN HMOT ZARIZOVACI PREDMETY</t>
  </si>
  <si>
    <t>725</t>
  </si>
  <si>
    <t>ZAŘIZOVACÍ PŘEDMĚTY ZTI CELKEM</t>
  </si>
  <si>
    <t>Základní rozpočtové náklady stav. objektu celkem (bez DPH) :</t>
  </si>
  <si>
    <t>Zákazník:</t>
  </si>
  <si>
    <t xml:space="preserve">Městská část Praha 4, 
Anatala Staška 2059/80b, 140 46 Praha 4 - Krč
</t>
  </si>
  <si>
    <t>Projekt:</t>
  </si>
  <si>
    <t xml:space="preserve">DS Kotorská, Kotorská 1590/40, 140 00 Praha 4 – Nusle
</t>
  </si>
  <si>
    <r>
      <t xml:space="preserve">
</t>
    </r>
    <r>
      <rPr>
        <sz val="9"/>
        <color indexed="8"/>
        <rFont val="Arial"/>
        <family val="2"/>
        <charset val="238"/>
      </rPr>
      <t>Autor:</t>
    </r>
    <r>
      <rPr>
        <b/>
        <sz val="9"/>
        <color indexed="8"/>
        <rFont val="Arial"/>
        <family val="2"/>
        <charset val="238"/>
      </rPr>
      <t xml:space="preserve">
</t>
    </r>
    <r>
      <rPr>
        <sz val="9"/>
        <color indexed="8"/>
        <rFont val="Arial"/>
        <family val="2"/>
        <charset val="238"/>
      </rPr>
      <t>Datum zpracování:</t>
    </r>
    <r>
      <rPr>
        <b/>
        <sz val="9"/>
        <color indexed="8"/>
        <rFont val="Arial"/>
        <family val="2"/>
        <charset val="238"/>
      </rPr>
      <t xml:space="preserve">
</t>
    </r>
    <r>
      <rPr>
        <sz val="9"/>
        <color indexed="8"/>
        <rFont val="Arial"/>
        <family val="2"/>
        <charset val="238"/>
      </rPr>
      <t>Revize:</t>
    </r>
    <r>
      <rPr>
        <b/>
        <sz val="9"/>
        <color indexed="8"/>
        <rFont val="Arial"/>
        <family val="2"/>
        <charset val="238"/>
      </rPr>
      <t xml:space="preserve"> 0</t>
    </r>
  </si>
  <si>
    <t>Část:</t>
  </si>
  <si>
    <t>Profese:</t>
  </si>
  <si>
    <t xml:space="preserve">D. 1.2.5 - Silnoproudá elektrotechnika </t>
  </si>
  <si>
    <t>Poř. č.</t>
  </si>
  <si>
    <t>Označení/Výkres č.</t>
  </si>
  <si>
    <t>Popis, druh</t>
  </si>
  <si>
    <t>Jednotka</t>
  </si>
  <si>
    <t>Jedn. cena (CZK)</t>
  </si>
  <si>
    <t xml:space="preserve">Cena (CZK) </t>
  </si>
  <si>
    <t>a) veškeré položky na přípomoce, lešení, přesuny hmot a suti, uložení suti na skládku, dopravu, montáž, zpevněné montážní plochy, atd... jsou zahrnuty v jednotlivých jednotkových cenách</t>
  </si>
  <si>
    <t>b) součásti prací jsou veškeré zkoušky, potřebná měření, inspekce, uvedení zařízení do provozu, zaškolení obsluhy, provozní řády, manuály a revize v Českém jazyce. Za komplexní vyzkoušení se považuje bezporuchový provoz po dobu minimálně 96 hod.</t>
  </si>
  <si>
    <t>c) součástí dodávky je zpracování veškeré dílenské dokumentace a podkladů pro dokumentaci skutečného provedení</t>
  </si>
  <si>
    <t>d) součástí dodávky je kompletní dokladová část díla nutná k získání kolaudačního souhlasu stavby</t>
  </si>
  <si>
    <t>e) v rozsahu prací zhotovitele jsou rovněž jakékoliv prvky, zařízení, práce a pomocné materiály, neuvedené v tomto soupisu výkonů, které jsou ale nezbytně nutné k dodání, instalaci, dokončení a provozování díla (např. požární ucpávky, štítky pro řádné a trvalé značení komponent, zařízení a potrubní  závěsy,</t>
  </si>
  <si>
    <t>REKAPITULACE</t>
  </si>
  <si>
    <t xml:space="preserve">
</t>
  </si>
  <si>
    <t>CELKEM SOUPIS VÝKONŮ</t>
  </si>
  <si>
    <t>NN Rozváděče</t>
  </si>
  <si>
    <t>ks</t>
  </si>
  <si>
    <t>úprava RH</t>
  </si>
  <si>
    <t>CELKEM</t>
  </si>
  <si>
    <t>NN kabely, přípojnice, kabelové trasy</t>
  </si>
  <si>
    <t xml:space="preserve">kabely jsou včetně montáže a ukončení </t>
  </si>
  <si>
    <t>kabelové trasy jsou včetně podpůrných konstrukcí montáže a pomocného materiálu</t>
  </si>
  <si>
    <t>trasy</t>
  </si>
  <si>
    <t>Trubka ohebná MONOFLEX 20mm šedá (1420)</t>
  </si>
  <si>
    <t>LISTA HRANATA 2M LHD 40X40 HD</t>
  </si>
  <si>
    <t>LISTA 70X40 2M BILA</t>
  </si>
  <si>
    <t>LISTA 140X40 2M BILA</t>
  </si>
  <si>
    <t>Kabelový žlab 250/50 plný vč. Víka, přepážky, spojovacího materiálu a nosné konstrukce</t>
  </si>
  <si>
    <t>kabely</t>
  </si>
  <si>
    <t>Praflasafe x-J 4x25</t>
  </si>
  <si>
    <t>CYKY-J 3x2,5</t>
  </si>
  <si>
    <t>CYKY-J 5x4</t>
  </si>
  <si>
    <t>CYKY-J 3x1,5</t>
  </si>
  <si>
    <t>CYKY-O 3x1,5</t>
  </si>
  <si>
    <t>CY 16</t>
  </si>
  <si>
    <t>CY 4</t>
  </si>
  <si>
    <t>Hromosvod a uzemění</t>
  </si>
  <si>
    <t>CY 25</t>
  </si>
  <si>
    <t>FeZn pásek 30x4</t>
  </si>
  <si>
    <t>VODIC HVI-LONG D23MM SEDY</t>
  </si>
  <si>
    <t>jímač 2m, včetně izolačních distančních tyčí</t>
  </si>
  <si>
    <t>podpěry, držáky  svodu, spojky, izolace,  připojovací prvky pro HVI vodič, nátěry, zkušební svorky, podružný matriál</t>
  </si>
  <si>
    <t>clk</t>
  </si>
  <si>
    <t>Osvětlení a elektroinstalace</t>
  </si>
  <si>
    <t xml:space="preserve">svítidla dle výpočtu osvětelení a cenové nabídky </t>
  </si>
  <si>
    <t>LED svítidlo, přisazené, mikroprizmatický kryt, 57W, 6400lm, Ra80, 4000K, IP40</t>
  </si>
  <si>
    <t>B</t>
  </si>
  <si>
    <t>LED svítidlo, přisazené, mikroprizmatický kryt, 35W, 4200lm, Ra80, 4000K, IP40</t>
  </si>
  <si>
    <t>C</t>
  </si>
  <si>
    <t>LED svítidlo, přisazené, mikroprizmatický kryt, 35W, 4200lm, Ra80, 4000K, IP65</t>
  </si>
  <si>
    <t>LED svítidlo, přisazené, mikroprizmatický kryt, 19W, 1800lm, Ra80, 4000K</t>
  </si>
  <si>
    <t>E</t>
  </si>
  <si>
    <t>LED reflektor se senzorem XLED home 2 LED/13,7W/230V IP44</t>
  </si>
  <si>
    <t>NP1</t>
  </si>
  <si>
    <t>Nouzové svítidlo s piktogramem a s autonomním zdrojem - EXIT, 2W, min. 1h</t>
  </si>
  <si>
    <t>N1</t>
  </si>
  <si>
    <t>Nouzové osvětlení - protipanické, přisazené s autonomním zdrojem, optika koridor, 1,1W, 250lm, min. 1h</t>
  </si>
  <si>
    <t>N2</t>
  </si>
  <si>
    <t>Nouzové osvětlení - protipanické, přisazené s autonomním zdrojem, optika otevřený prostor, 2W, 380lm, min. 1h</t>
  </si>
  <si>
    <t>N3</t>
  </si>
  <si>
    <t>Nouzové osvětlení - venkovní s vyhříváním, přisazené s autonomním zdrojem, 3,3W, 460lm, min. 1h</t>
  </si>
  <si>
    <t xml:space="preserve">přístroje </t>
  </si>
  <si>
    <t>Krabice KU68</t>
  </si>
  <si>
    <t>PVC elektroinstalační krabice zapuštěná nebo pro povrchovou montáž, IP55</t>
  </si>
  <si>
    <t>Bezšroubové svorky do elektro-instalační krabice</t>
  </si>
  <si>
    <t>Zásuvka jednoduchá 230V/16A, IP20, včetně rámečku, clonky</t>
  </si>
  <si>
    <t>Zásuvka dvojnásobná 230V/16A, IP20, včetně rámečku, clonky</t>
  </si>
  <si>
    <t>Zásuvka jednoduchá 230V/16A, IP44, včetně rámečku,clonky</t>
  </si>
  <si>
    <t>Zásuvka 400V/16A, IP44</t>
  </si>
  <si>
    <t>Spínač, 230V, 10A,  IP20
řazení 1, včetně rámečku</t>
  </si>
  <si>
    <t>Spínač, 230V, 10A,  IP20
řazení 5, včetně rámečku</t>
  </si>
  <si>
    <t>Spínač, 230V, 10A,  IP44
řazení 5, včetně rámečku</t>
  </si>
  <si>
    <t>Spínač, 230V, 10A,  IP20
řazení 6, včetně rámečku</t>
  </si>
  <si>
    <t>Spínač, 230V, 10A,  IP44
řazení 6, včetně rámečku</t>
  </si>
  <si>
    <t>Spínač, 230V, 10A,  IP20
řazení 7, včetně rámečku</t>
  </si>
  <si>
    <t>Čidlo přítomnosti 360°</t>
  </si>
  <si>
    <t>Připojení elektrického zařízení do vstupní svorkovnice 3x400V nebo 1x230V a ukončení vodičů</t>
  </si>
  <si>
    <t>Revize a zkoušky</t>
  </si>
  <si>
    <t>Výchozí revize dle ČSN 33 15 00 
a ČSN 33 2000-6</t>
  </si>
  <si>
    <t>set / sada</t>
  </si>
  <si>
    <t>Funkční zkoušky a uvedení do provozu</t>
  </si>
  <si>
    <t>Zajištění pracoviště</t>
  </si>
  <si>
    <t>Měření osvětlení</t>
  </si>
  <si>
    <t>Stavební přípomoce, sekání, průrazy</t>
  </si>
  <si>
    <t>Dokumentace skutečného stavu</t>
  </si>
  <si>
    <t>Přesuny hmot</t>
  </si>
  <si>
    <t>doprava</t>
  </si>
  <si>
    <t>Požární ucpívky</t>
  </si>
  <si>
    <t>demontáže</t>
  </si>
  <si>
    <t>A.1</t>
  </si>
  <si>
    <t xml:space="preserve">Jiné materiály, montáž, atd., neuvedené výše, ale které je nutné zahrnout do celkového rozsahu prací podle výkresů a praxe dodavatele. Prosím, uveďte podrobný technický popis a cenovou kalkulaci. </t>
  </si>
  <si>
    <t>TOTAL</t>
  </si>
  <si>
    <t xml:space="preserve">D. 1.2.5 - Slaboproudá elektrotechnika </t>
  </si>
  <si>
    <t>Slaboproud</t>
  </si>
  <si>
    <t>Datové rozváděče</t>
  </si>
  <si>
    <t>Datový rozvaděč 18U nástěnný</t>
  </si>
  <si>
    <t>patch panel 24xRJ45 Cat.6 UTP 1U černý - beznástrojový beznástrojový, osazený 24 keystone moduly</t>
  </si>
  <si>
    <t>19' vyvazovací panel 1U černý, 5 x kovový úchyt malý 40 x 40 mm</t>
  </si>
  <si>
    <t>Police, hloubka 350mm, montáž do rozvaděče 19"/1U, nosnost 60kg.</t>
  </si>
  <si>
    <t>montážní sada M6 - 50x šroub, podložka a plovoucí matice</t>
  </si>
  <si>
    <t>Napájecí panel PSU, 8x 230V/16A French, přepěťová ochrana s filtrem, vypínač, 2.5m, sada šroubů</t>
  </si>
  <si>
    <t>Aktivní prvky</t>
  </si>
  <si>
    <t>Přístupový switch 48 portů PoE, 48x1Gb PoE, 4x 10Gb SFP+, Poe buget 400W, L3</t>
  </si>
  <si>
    <t>Dodávka Kabeláže a Kabelové trasy</t>
  </si>
  <si>
    <t>Kabel UTP Cat.6 LSOH</t>
  </si>
  <si>
    <t>Patch kabel cat.6 UTP LSZH, 1m, bílý</t>
  </si>
  <si>
    <t>Patch kabel cat.6 UTP LSZH, 3m, bílý</t>
  </si>
  <si>
    <t>Skupinový držák kabelů SD 2</t>
  </si>
  <si>
    <t>Elektroinstalační trubka, průměr 25mm, PVC, nízká mechanická odolnost</t>
  </si>
  <si>
    <t>LISTA HRANATA 2M LHD 20X20 HD</t>
  </si>
  <si>
    <t>LISTA HRANATA 2M LHD 40X40HF HD</t>
  </si>
  <si>
    <t>Krabice odbočná s víčkem KO 68, světle šedá barva</t>
  </si>
  <si>
    <t>Podružný instalační materiál</t>
  </si>
  <si>
    <t>Zásuvky a vývody pro technologie</t>
  </si>
  <si>
    <t>Zásuvka RJ45  datová 2x RJ45 bílá, Cat.6 UTP (ráměček, kryt, maska, 2x konektor UTP cat.6)</t>
  </si>
  <si>
    <t>Keystone modul 1xRJ45 Cat.6 UTP - beznástrojový</t>
  </si>
  <si>
    <t>Popis jednoho vlákna kabelu</t>
  </si>
  <si>
    <t xml:space="preserve">Drobné příslušenství </t>
  </si>
  <si>
    <t>sada</t>
  </si>
  <si>
    <t>Přístupový systém</t>
  </si>
  <si>
    <t>elektromechanický zámek , včetně kování, kabelu, protiplechu</t>
  </si>
  <si>
    <t>Únikový dveřní otvírač 332.80 FaFix, 24V, bez protiplechu</t>
  </si>
  <si>
    <t>Čtyřtlačítková antivandal dveřní jednotka určená pro IP technologii Dahua. Balení obsahuje 4, 2 a 1 tlačítkový modul, který lze použít dle potřeby. Obraz barevná snímá Full HD kamera s IR přisvícením a pozorovacím úhlem 139°. Nastavit lze vše přes webové rozhraní. Pro napájení lze zvolit napájecí zdroj 48 VDC / 1000mA, PoE standardu IEEE 802.3af (běžný PoE switch)</t>
  </si>
  <si>
    <t>IP handsfree videomonitor s 4.3" barevným dotykovým displejem. Monitor lze připojit kabelem nebo používat přes Wi-fi. Podpora Push oznámení na telefon. Napájení je možné externím zdrojem 12 V / 1000 mA nebo PoE switchem.</t>
  </si>
  <si>
    <t>SW přístupového systému</t>
  </si>
  <si>
    <t>server pro přístupový systém</t>
  </si>
  <si>
    <t>čtečka</t>
  </si>
  <si>
    <t>Terminál ovládání únikových dveří 1384-11A1--0400l</t>
  </si>
  <si>
    <t>Odchodivé tlačítko</t>
  </si>
  <si>
    <t>vstupní čipy</t>
  </si>
  <si>
    <t>Zdroj v krytu 24Vss/2,5A se signalizačními výstupy</t>
  </si>
  <si>
    <t>Zdroj v krytu 13,8Vss/5A se signalizačními výstupy, stupeň 2 prostor až AKU 40Ah, včetně AKU</t>
  </si>
  <si>
    <t>kabel JYSTY 2x2x0,8</t>
  </si>
  <si>
    <t>PZTS - Elektronický zabezpečovací systém</t>
  </si>
  <si>
    <t>ústředna v kitu s GSM modulem A081 a akumulátorem 7Ah</t>
  </si>
  <si>
    <t>LCD klávesnice</t>
  </si>
  <si>
    <t>Koncentrátor v plastovém krytu pro 8 zón se 4 PGM výstupy</t>
  </si>
  <si>
    <t>PIR detektor s držákem, vějíř 12 x 17m, volitelná PET do 36kg a pohled pod sebe</t>
  </si>
  <si>
    <t>PIR detektor stropní s dosahem průměr až 12m</t>
  </si>
  <si>
    <t>Detektor tříštění skla s dosahem až 7,6m i pro skla s fóliemi</t>
  </si>
  <si>
    <t>kabel UTP 5e</t>
  </si>
  <si>
    <t>KABEL PRAFLACOM-F 2X2X0,8</t>
  </si>
  <si>
    <t>Odvětrávání CHÚC</t>
  </si>
  <si>
    <t>KABEL JYTY 7x1,5</t>
  </si>
  <si>
    <t>KABEL PRAFLADUR+ -J 3x2,5 RE</t>
  </si>
  <si>
    <t>KABEL PRAFLAGUARD F 4X2X0,8 PH120-R BU</t>
  </si>
  <si>
    <t>KABEL PRAFLACOM-F 4X2X0,8</t>
  </si>
  <si>
    <t>Zařížení ADS</t>
  </si>
  <si>
    <t>ECO1002 - konvenční kombinovaný hlásič (optickokouřový a teplotní - tř. A1R), bez patice.</t>
  </si>
  <si>
    <t>ECO100012NL - Patice pro hlásiče ECO1000, reléová samoresetovací 12 V</t>
  </si>
  <si>
    <t>Dodávka Ostatní</t>
  </si>
  <si>
    <t xml:space="preserve">Požární ucpávky - do 10 cm2 </t>
  </si>
  <si>
    <t>evidence protiopožárních úcpávek, včetně štítku</t>
  </si>
  <si>
    <t>Montáž ostatní</t>
  </si>
  <si>
    <t xml:space="preserve">Vyvázání kabelových svazků po 24 kabelech </t>
  </si>
  <si>
    <t>Úpravy stávajících datových rozváděčů</t>
  </si>
  <si>
    <t>hod</t>
  </si>
  <si>
    <t>Měřeni metalických kabelů, vyhotovení protokolů</t>
  </si>
  <si>
    <t>sadra seda (30kg) /paleta 960kg/</t>
  </si>
  <si>
    <t>Vysekání rýh ve zdivu cihelném na maltu vápennou nebo vápenocementovou do hl. 30 mm a šířky do 30 mm</t>
  </si>
  <si>
    <t>Vysekání rýh ve zdivu cihelném na maltu vápennou nebo vápenocementovou do hl. 30 mm a šířky do 70 mm</t>
  </si>
  <si>
    <t>Vrtaný průraz zdi (cihla,kámen) do tl.do 500mmm</t>
  </si>
  <si>
    <t>Ostatní stavební přípomoce</t>
  </si>
  <si>
    <t>Značení systémů – štítky, popisky</t>
  </si>
  <si>
    <t>bal</t>
  </si>
  <si>
    <t>Vzorkování (předložení, odsouhlasení) pohledových a designových prvků, vč. zařízení vzorkovacího prostoru.</t>
  </si>
  <si>
    <t>Demontáž stávající instalace</t>
  </si>
  <si>
    <t>Napojení stávající datové kabeláže</t>
  </si>
  <si>
    <t>Koordinace kabelových tras a ostatních profesí</t>
  </si>
  <si>
    <t>Koordinace s investorem</t>
  </si>
  <si>
    <t>Podrobné koordinace na stavbě</t>
  </si>
  <si>
    <t>Provozní zkoušky a revize</t>
  </si>
  <si>
    <t>Zprovoznění a zkušební provoz</t>
  </si>
  <si>
    <t>Protkol o měření metalické kabeláže</t>
  </si>
  <si>
    <t>Přepravní náklady a režie</t>
  </si>
  <si>
    <t xml:space="preserve">DSPS – vypracování dokumentace skutečného provedení stavby,
tištěná paré a digitální verze v otevřené (dwg, doc, xls) a uzavřené (pdf) formě </t>
  </si>
  <si>
    <t>Seznam zařízení</t>
  </si>
  <si>
    <t>pos.</t>
  </si>
  <si>
    <t xml:space="preserve"> dodávky-specifikace</t>
  </si>
  <si>
    <t>jedn.</t>
  </si>
  <si>
    <t>poč. m. j.</t>
  </si>
  <si>
    <t>cena jedn.</t>
  </si>
  <si>
    <t>cen celkem</t>
  </si>
  <si>
    <t>montáže</t>
  </si>
  <si>
    <t>Zař. č. 1 Větrání wc výlevky, sprchy</t>
  </si>
  <si>
    <t>1.1</t>
  </si>
  <si>
    <t>Malý radiální ventilátor V = 50m3/h, dp= 75Pa, doběhové relé, dvourychlostní, zpětná klapka
Ne=68W; 230V</t>
  </si>
  <si>
    <t>1.2</t>
  </si>
  <si>
    <t>Malý radiální ventilátor V = 150m3/h, dp= 75Pa, doběhové relé, dvourychlostní, zpětná klapka
Ne=68W; 230V</t>
  </si>
  <si>
    <t>1.3</t>
  </si>
  <si>
    <t>Spiro potrubí d= 200</t>
  </si>
  <si>
    <t>bm</t>
  </si>
  <si>
    <t>1.4</t>
  </si>
  <si>
    <t>Spiro potrubí d= 125</t>
  </si>
  <si>
    <t>1.5</t>
  </si>
  <si>
    <t>Spiro potrubí d= 150</t>
  </si>
  <si>
    <t>1.6</t>
  </si>
  <si>
    <t>Ohebné potrubí zatlumené 100</t>
  </si>
  <si>
    <t>1.7</t>
  </si>
  <si>
    <t>Zaregulování systému (vzduchová množství)</t>
  </si>
  <si>
    <t>1.8</t>
  </si>
  <si>
    <t>Montážní materiál</t>
  </si>
  <si>
    <t>1.9</t>
  </si>
  <si>
    <t>Výrobní dokumentace</t>
  </si>
  <si>
    <t>1.10</t>
  </si>
  <si>
    <t>Komplexní zkoušky</t>
  </si>
  <si>
    <t>1.11</t>
  </si>
  <si>
    <t>Protokol o měření hluku</t>
  </si>
  <si>
    <t>1.12</t>
  </si>
  <si>
    <t>Protokoly k předání</t>
  </si>
  <si>
    <t>1.13</t>
  </si>
  <si>
    <t>Projekt skutečného provedení</t>
  </si>
  <si>
    <t>1.14</t>
  </si>
  <si>
    <t>Demontáž stávajícího systému vzt - demontáž ventilátoru</t>
  </si>
  <si>
    <t>Stavební přípomoce</t>
  </si>
  <si>
    <t>montáž</t>
  </si>
  <si>
    <t>dodávka celkem</t>
  </si>
  <si>
    <t>RA + prodloužení stávající kabeláže pro neřešenou část objektu A - 2NP, zapuštěny, EI30, S200, 586 x 1194 x 90 mm</t>
  </si>
  <si>
    <t>Rozvodnice pod omítku, 12 modulů, 340 x 60 x 100 mm</t>
  </si>
  <si>
    <t>Přepěťová ochrana T1+T2, 12,5kA, TN-S, 2-pólová</t>
  </si>
  <si>
    <t>RB - zapuštěný, EI30, S200, 586 x 1194 x 90 mm</t>
  </si>
  <si>
    <t>jímač 2m, včetně betonového podstavce</t>
  </si>
  <si>
    <t>Drát FeZn Ø10mm</t>
  </si>
  <si>
    <t>pás asfaltový natavitelný s posypem dle stávajícíh, tl. 4,5 mm</t>
  </si>
  <si>
    <t>pás asfaltový samolepicí  (ICOPAL) dle stávajícího, tl. 3 mm</t>
  </si>
  <si>
    <t xml:space="preserve">deska z minerální plsti, protipožární (min R30) tl 20mm </t>
  </si>
  <si>
    <t>obklad ocelových sloupů kalciumsilikátovými d=100 mm vč lepidla a syst prvků</t>
  </si>
  <si>
    <t>KLOZET KERAM STOJ BILY DETSKY</t>
  </si>
  <si>
    <t xml:space="preserve">PRVEK PREDSTEN WC K ZAZD KOMPLET </t>
  </si>
  <si>
    <t>SEDATKO KLOZETOVE DETSKE</t>
  </si>
  <si>
    <t xml:space="preserve">OVLADACI DESKA NASTENNA INSTALACNI </t>
  </si>
  <si>
    <t xml:space="preserve">VYLEVKA KERAMICKA ZAVĚSNÁ </t>
  </si>
  <si>
    <t xml:space="preserve">PRVEK PREDSTEN VYLEVKOVY </t>
  </si>
  <si>
    <t>21*1,1</t>
  </si>
  <si>
    <t>Z6 stupeň schodišťový lisovaný žárově zinkovaný velikost 30/3mm 1100x270mm vč protiskluzného slzičkového plechu a kotvení</t>
  </si>
  <si>
    <t>Z2 +Z3 Podesty na venkovním schodišti z pororoštů tl 40 mm,prvek kompletizovaný,kompl prov D+M dle schema vč protiskluzného slzičkového plechu a kotvení</t>
  </si>
  <si>
    <t>ozn OV1 D+M nových šachetních dveří s PO EI30 - MOŽNÁ ZÁMĚNA ZA EW60 - 2 kusy</t>
  </si>
  <si>
    <t>ozn OV2 D+M nových dveří do strojovny s PO EI30 - MOŽNÁ ZÁMĚNA ZA EW60 - 1 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</si>
</sst>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  <numFmt numFmtId="168" formatCode="#,##0.0"/>
    <numFmt numFmtId="169" formatCode="#,##0.00&quot; &quot;;\(#,##0.00\)"/>
    <numFmt numFmtId="170" formatCode="#,##0\ &quot;Kč&quot;"/>
    <numFmt numFmtId="171" formatCode="#,##0.00\ &quot;Kč&quot;"/>
    <numFmt numFmtId="172" formatCode="#,##0.0;\-#,##0.0"/>
  </numFmts>
  <fonts count="92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18"/>
      <name val="Arial"/>
      <family val="2"/>
      <charset val="238"/>
    </font>
    <font>
      <sz val="10"/>
      <color indexed="8"/>
      <name val="Arial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 Black"/>
      <family val="2"/>
      <charset val="238"/>
    </font>
    <font>
      <sz val="9"/>
      <color indexed="8"/>
      <name val="Arial Black"/>
      <family val="2"/>
      <charset val="238"/>
    </font>
    <font>
      <b/>
      <sz val="11"/>
      <color indexed="13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color indexed="14"/>
      <name val="Arial"/>
      <family val="2"/>
      <charset val="238"/>
    </font>
    <font>
      <sz val="9"/>
      <color indexed="17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0"/>
      <color theme="10"/>
      <name val="Arial"/>
    </font>
    <font>
      <sz val="7"/>
      <color rgb="FF1F1F1F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color indexed="18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charset val="1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charset val="238"/>
    </font>
    <font>
      <b/>
      <sz val="8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thin">
        <color indexed="10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10"/>
      </right>
      <top style="hair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1" fillId="0" borderId="0" applyNumberFormat="0" applyFill="0" applyBorder="0" applyAlignment="0" applyProtection="0"/>
    <xf numFmtId="0" fontId="54" fillId="0" borderId="1"/>
    <xf numFmtId="0" fontId="61" fillId="0" borderId="1" applyNumberFormat="0" applyFill="0" applyBorder="0" applyProtection="0"/>
    <xf numFmtId="0" fontId="74" fillId="0" borderId="1" applyNumberFormat="0" applyFill="0" applyBorder="0" applyAlignment="0" applyProtection="0"/>
    <xf numFmtId="0" fontId="1" fillId="0" borderId="1"/>
    <xf numFmtId="44" fontId="54" fillId="0" borderId="1" applyFont="0" applyFill="0" applyBorder="0" applyAlignment="0" applyProtection="0">
      <alignment vertical="top" wrapText="1"/>
      <protection locked="0"/>
    </xf>
    <xf numFmtId="0" fontId="54" fillId="0" borderId="1" applyAlignment="0">
      <alignment vertical="top" wrapText="1"/>
      <protection locked="0"/>
    </xf>
    <xf numFmtId="44" fontId="1" fillId="0" borderId="1" applyFont="0" applyFill="0" applyBorder="0" applyAlignment="0" applyProtection="0"/>
    <xf numFmtId="0" fontId="1" fillId="0" borderId="1"/>
  </cellStyleXfs>
  <cellXfs count="6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0" fillId="0" borderId="15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166" fontId="30" fillId="0" borderId="21" xfId="0" applyNumberFormat="1" applyFont="1" applyBorder="1" applyAlignment="1">
      <alignment vertical="center"/>
    </xf>
    <xf numFmtId="4" fontId="30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5" fillId="5" borderId="7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center" vertical="center"/>
    </xf>
    <xf numFmtId="4" fontId="5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4" fontId="8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9" fillId="0" borderId="4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7" fillId="0" borderId="0" xfId="0" applyNumberFormat="1" applyFont="1" applyAlignment="1"/>
    <xf numFmtId="0" fontId="9" fillId="0" borderId="15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6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1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67" fontId="23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4" fillId="3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center"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55" fillId="0" borderId="1" xfId="2" applyFont="1"/>
    <xf numFmtId="0" fontId="56" fillId="0" borderId="1" xfId="2" applyFont="1"/>
    <xf numFmtId="0" fontId="54" fillId="0" borderId="1" xfId="2" applyFont="1"/>
    <xf numFmtId="0" fontId="56" fillId="0" borderId="32" xfId="2" applyFont="1" applyBorder="1" applyAlignment="1">
      <alignment horizontal="center" vertical="center"/>
    </xf>
    <xf numFmtId="0" fontId="56" fillId="0" borderId="36" xfId="2" applyFont="1" applyBorder="1" applyAlignment="1">
      <alignment horizontal="center" vertical="center"/>
    </xf>
    <xf numFmtId="0" fontId="56" fillId="0" borderId="38" xfId="2" applyFont="1" applyBorder="1" applyAlignment="1">
      <alignment horizontal="center" vertical="center"/>
    </xf>
    <xf numFmtId="0" fontId="56" fillId="0" borderId="39" xfId="2" applyFont="1" applyBorder="1" applyAlignment="1">
      <alignment horizontal="center" vertical="center"/>
    </xf>
    <xf numFmtId="0" fontId="56" fillId="0" borderId="40" xfId="2" applyFont="1" applyBorder="1" applyAlignment="1">
      <alignment horizontal="center" vertical="center"/>
    </xf>
    <xf numFmtId="0" fontId="56" fillId="0" borderId="41" xfId="2" applyFont="1" applyBorder="1" applyAlignment="1">
      <alignment horizontal="center" vertical="center"/>
    </xf>
    <xf numFmtId="0" fontId="56" fillId="6" borderId="42" xfId="2" applyFont="1" applyFill="1" applyBorder="1" applyAlignment="1">
      <alignment horizontal="center"/>
    </xf>
    <xf numFmtId="0" fontId="56" fillId="6" borderId="43" xfId="2" applyFont="1" applyFill="1" applyBorder="1" applyAlignment="1">
      <alignment horizontal="center"/>
    </xf>
    <xf numFmtId="0" fontId="56" fillId="6" borderId="44" xfId="2" applyFont="1" applyFill="1" applyBorder="1" applyAlignment="1">
      <alignment horizontal="center"/>
    </xf>
    <xf numFmtId="0" fontId="56" fillId="6" borderId="45" xfId="2" applyFont="1" applyFill="1" applyBorder="1" applyAlignment="1">
      <alignment horizontal="center"/>
    </xf>
    <xf numFmtId="0" fontId="56" fillId="6" borderId="46" xfId="2" applyFont="1" applyFill="1" applyBorder="1" applyAlignment="1">
      <alignment horizontal="center"/>
    </xf>
    <xf numFmtId="0" fontId="56" fillId="6" borderId="47" xfId="2" applyFont="1" applyFill="1" applyBorder="1" applyAlignment="1">
      <alignment horizontal="center"/>
    </xf>
    <xf numFmtId="0" fontId="58" fillId="0" borderId="36" xfId="2" applyFont="1" applyBorder="1"/>
    <xf numFmtId="0" fontId="58" fillId="0" borderId="37" xfId="2" applyFont="1" applyBorder="1"/>
    <xf numFmtId="0" fontId="58" fillId="0" borderId="37" xfId="2" applyFont="1" applyBorder="1" applyAlignment="1">
      <alignment vertical="center"/>
    </xf>
    <xf numFmtId="0" fontId="58" fillId="0" borderId="48" xfId="2" applyFont="1" applyBorder="1"/>
    <xf numFmtId="0" fontId="58" fillId="0" borderId="49" xfId="2" applyFont="1" applyBorder="1"/>
    <xf numFmtId="0" fontId="58" fillId="0" borderId="1" xfId="2" applyFont="1"/>
    <xf numFmtId="0" fontId="58" fillId="0" borderId="50" xfId="2" applyFont="1" applyBorder="1"/>
    <xf numFmtId="0" fontId="58" fillId="0" borderId="51" xfId="2" applyFont="1" applyBorder="1"/>
    <xf numFmtId="0" fontId="58" fillId="0" borderId="52" xfId="2" applyFont="1" applyBorder="1"/>
    <xf numFmtId="0" fontId="58" fillId="0" borderId="53" xfId="2" applyFont="1" applyBorder="1" applyAlignment="1">
      <alignment horizontal="right" vertical="center"/>
    </xf>
    <xf numFmtId="0" fontId="58" fillId="0" borderId="53" xfId="2" applyFont="1" applyBorder="1" applyAlignment="1">
      <alignment horizontal="left" vertical="center"/>
    </xf>
    <xf numFmtId="0" fontId="58" fillId="0" borderId="53" xfId="2" applyFont="1" applyBorder="1"/>
    <xf numFmtId="0" fontId="58" fillId="0" borderId="38" xfId="2" applyFont="1" applyBorder="1"/>
    <xf numFmtId="0" fontId="58" fillId="0" borderId="54" xfId="2" applyFont="1" applyBorder="1"/>
    <xf numFmtId="0" fontId="58" fillId="0" borderId="39" xfId="2" applyFont="1" applyBorder="1"/>
    <xf numFmtId="0" fontId="58" fillId="0" borderId="40" xfId="2" applyFont="1" applyBorder="1"/>
    <xf numFmtId="0" fontId="58" fillId="0" borderId="41" xfId="2" applyFont="1" applyBorder="1"/>
    <xf numFmtId="49" fontId="56" fillId="0" borderId="36" xfId="2" applyNumberFormat="1" applyFont="1" applyBorder="1" applyAlignment="1">
      <alignment horizontal="right" vertical="top"/>
    </xf>
    <xf numFmtId="0" fontId="56" fillId="0" borderId="37" xfId="2" applyFont="1" applyBorder="1" applyAlignment="1">
      <alignment horizontal="left" vertical="top"/>
    </xf>
    <xf numFmtId="0" fontId="59" fillId="0" borderId="37" xfId="2" applyFont="1" applyBorder="1" applyAlignment="1">
      <alignment horizontal="center" vertical="top"/>
    </xf>
    <xf numFmtId="3" fontId="56" fillId="0" borderId="37" xfId="2" applyNumberFormat="1" applyFont="1" applyBorder="1" applyAlignment="1">
      <alignment vertical="top"/>
    </xf>
    <xf numFmtId="168" fontId="56" fillId="0" borderId="36" xfId="2" applyNumberFormat="1" applyFont="1" applyBorder="1" applyAlignment="1">
      <alignment vertical="top"/>
    </xf>
    <xf numFmtId="168" fontId="56" fillId="0" borderId="37" xfId="2" applyNumberFormat="1" applyFont="1" applyBorder="1" applyAlignment="1">
      <alignment vertical="top"/>
    </xf>
    <xf numFmtId="167" fontId="56" fillId="0" borderId="37" xfId="2" applyNumberFormat="1" applyFont="1" applyBorder="1" applyAlignment="1">
      <alignment vertical="top"/>
    </xf>
    <xf numFmtId="167" fontId="56" fillId="0" borderId="55" xfId="2" applyNumberFormat="1" applyFont="1" applyBorder="1" applyAlignment="1">
      <alignment vertical="top"/>
    </xf>
    <xf numFmtId="0" fontId="58" fillId="6" borderId="56" xfId="2" applyFont="1" applyFill="1" applyBorder="1"/>
    <xf numFmtId="49" fontId="58" fillId="6" borderId="57" xfId="2" applyNumberFormat="1" applyFont="1" applyFill="1" applyBorder="1" applyAlignment="1">
      <alignment horizontal="right" vertical="center"/>
    </xf>
    <xf numFmtId="0" fontId="58" fillId="6" borderId="57" xfId="2" applyFont="1" applyFill="1" applyBorder="1" applyAlignment="1">
      <alignment horizontal="left" vertical="center"/>
    </xf>
    <xf numFmtId="0" fontId="58" fillId="6" borderId="57" xfId="2" applyFont="1" applyFill="1" applyBorder="1"/>
    <xf numFmtId="0" fontId="58" fillId="6" borderId="58" xfId="2" applyFont="1" applyFill="1" applyBorder="1"/>
    <xf numFmtId="168" fontId="58" fillId="6" borderId="59" xfId="2" applyNumberFormat="1" applyFont="1" applyFill="1" applyBorder="1" applyAlignment="1">
      <alignment vertical="center"/>
    </xf>
    <xf numFmtId="0" fontId="58" fillId="6" borderId="59" xfId="2" applyFont="1" applyFill="1" applyBorder="1"/>
    <xf numFmtId="168" fontId="58" fillId="6" borderId="60" xfId="2" applyNumberFormat="1" applyFont="1" applyFill="1" applyBorder="1" applyAlignment="1">
      <alignment vertical="center"/>
    </xf>
    <xf numFmtId="0" fontId="58" fillId="6" borderId="61" xfId="2" applyFont="1" applyFill="1" applyBorder="1"/>
    <xf numFmtId="167" fontId="58" fillId="6" borderId="62" xfId="2" applyNumberFormat="1" applyFont="1" applyFill="1" applyBorder="1" applyAlignment="1">
      <alignment vertical="center"/>
    </xf>
    <xf numFmtId="0" fontId="56" fillId="0" borderId="36" xfId="2" applyFont="1" applyBorder="1" applyAlignment="1">
      <alignment horizontal="right" vertical="top"/>
    </xf>
    <xf numFmtId="0" fontId="54" fillId="0" borderId="63" xfId="2" applyBorder="1"/>
    <xf numFmtId="0" fontId="54" fillId="0" borderId="1" xfId="2"/>
    <xf numFmtId="0" fontId="60" fillId="0" borderId="36" xfId="2" applyFont="1" applyBorder="1" applyAlignment="1">
      <alignment horizontal="right" vertical="top"/>
    </xf>
    <xf numFmtId="0" fontId="60" fillId="0" borderId="37" xfId="2" applyFont="1" applyBorder="1" applyAlignment="1">
      <alignment horizontal="left" vertical="top"/>
    </xf>
    <xf numFmtId="0" fontId="60" fillId="0" borderId="37" xfId="2" applyFont="1" applyBorder="1" applyAlignment="1">
      <alignment horizontal="center" vertical="top"/>
    </xf>
    <xf numFmtId="3" fontId="60" fillId="0" borderId="37" xfId="2" applyNumberFormat="1" applyFont="1" applyBorder="1" applyAlignment="1">
      <alignment vertical="top"/>
    </xf>
    <xf numFmtId="168" fontId="60" fillId="0" borderId="36" xfId="2" applyNumberFormat="1" applyFont="1" applyBorder="1" applyAlignment="1">
      <alignment vertical="top"/>
    </xf>
    <xf numFmtId="168" fontId="60" fillId="0" borderId="37" xfId="2" applyNumberFormat="1" applyFont="1" applyBorder="1" applyAlignment="1">
      <alignment vertical="top"/>
    </xf>
    <xf numFmtId="167" fontId="60" fillId="0" borderId="37" xfId="2" applyNumberFormat="1" applyFont="1" applyBorder="1" applyAlignment="1">
      <alignment vertical="top"/>
    </xf>
    <xf numFmtId="167" fontId="60" fillId="0" borderId="55" xfId="2" applyNumberFormat="1" applyFont="1" applyBorder="1" applyAlignment="1">
      <alignment vertical="top"/>
    </xf>
    <xf numFmtId="0" fontId="58" fillId="6" borderId="64" xfId="2" applyFont="1" applyFill="1" applyBorder="1"/>
    <xf numFmtId="0" fontId="58" fillId="6" borderId="65" xfId="2" applyFont="1" applyFill="1" applyBorder="1"/>
    <xf numFmtId="0" fontId="58" fillId="6" borderId="66" xfId="2" applyFont="1" applyFill="1" applyBorder="1" applyAlignment="1">
      <alignment vertical="center"/>
    </xf>
    <xf numFmtId="0" fontId="58" fillId="6" borderId="66" xfId="2" applyFont="1" applyFill="1" applyBorder="1"/>
    <xf numFmtId="49" fontId="61" fillId="7" borderId="68" xfId="3" applyNumberFormat="1" applyFill="1" applyBorder="1" applyAlignment="1">
      <alignment vertical="center" wrapText="1"/>
    </xf>
    <xf numFmtId="0" fontId="61" fillId="7" borderId="69" xfId="3" applyFill="1" applyBorder="1" applyAlignment="1">
      <alignment vertical="center" wrapText="1"/>
    </xf>
    <xf numFmtId="49" fontId="62" fillId="7" borderId="70" xfId="3" applyNumberFormat="1" applyFont="1" applyFill="1" applyBorder="1" applyAlignment="1">
      <alignment vertical="center" wrapText="1"/>
    </xf>
    <xf numFmtId="0" fontId="63" fillId="7" borderId="71" xfId="3" applyFont="1" applyFill="1" applyBorder="1" applyAlignment="1">
      <alignment vertical="center" wrapText="1"/>
    </xf>
    <xf numFmtId="4" fontId="61" fillId="7" borderId="70" xfId="3" applyNumberFormat="1" applyFill="1" applyBorder="1" applyAlignment="1">
      <alignment vertical="center" wrapText="1"/>
    </xf>
    <xf numFmtId="4" fontId="64" fillId="7" borderId="72" xfId="3" applyNumberFormat="1" applyFont="1" applyFill="1" applyBorder="1" applyAlignment="1">
      <alignment horizontal="center" vertical="center" wrapText="1"/>
    </xf>
    <xf numFmtId="0" fontId="61" fillId="0" borderId="1" xfId="3" applyNumberFormat="1"/>
    <xf numFmtId="49" fontId="61" fillId="7" borderId="73" xfId="3" applyNumberFormat="1" applyFill="1" applyBorder="1" applyAlignment="1">
      <alignment vertical="center" wrapText="1"/>
    </xf>
    <xf numFmtId="0" fontId="61" fillId="7" borderId="74" xfId="3" applyFill="1" applyBorder="1" applyAlignment="1">
      <alignment vertical="center" wrapText="1"/>
    </xf>
    <xf numFmtId="49" fontId="65" fillId="7" borderId="1" xfId="3" applyNumberFormat="1" applyFont="1" applyFill="1" applyBorder="1" applyAlignment="1">
      <alignment horizontal="left" vertical="center" wrapText="1"/>
    </xf>
    <xf numFmtId="0" fontId="65" fillId="7" borderId="75" xfId="3" applyFont="1" applyFill="1" applyBorder="1" applyAlignment="1">
      <alignment vertical="center" wrapText="1"/>
    </xf>
    <xf numFmtId="0" fontId="66" fillId="7" borderId="76" xfId="3" applyFont="1" applyFill="1" applyBorder="1" applyAlignment="1">
      <alignment vertical="center" wrapText="1"/>
    </xf>
    <xf numFmtId="0" fontId="65" fillId="7" borderId="1" xfId="3" applyFont="1" applyFill="1" applyBorder="1" applyAlignment="1">
      <alignment vertical="center" wrapText="1"/>
    </xf>
    <xf numFmtId="0" fontId="66" fillId="7" borderId="75" xfId="3" applyFont="1" applyFill="1" applyBorder="1" applyAlignment="1">
      <alignment vertical="center" wrapText="1"/>
    </xf>
    <xf numFmtId="49" fontId="61" fillId="7" borderId="78" xfId="3" applyNumberFormat="1" applyFill="1" applyBorder="1" applyAlignment="1">
      <alignment vertical="center" wrapText="1"/>
    </xf>
    <xf numFmtId="0" fontId="61" fillId="7" borderId="79" xfId="3" applyFill="1" applyBorder="1" applyAlignment="1">
      <alignment vertical="center" wrapText="1"/>
    </xf>
    <xf numFmtId="49" fontId="65" fillId="7" borderId="80" xfId="3" applyNumberFormat="1" applyFont="1" applyFill="1" applyBorder="1" applyAlignment="1">
      <alignment vertical="center" wrapText="1"/>
    </xf>
    <xf numFmtId="0" fontId="66" fillId="7" borderId="81" xfId="3" applyFont="1" applyFill="1" applyBorder="1" applyAlignment="1">
      <alignment vertical="center" wrapText="1"/>
    </xf>
    <xf numFmtId="0" fontId="66" fillId="7" borderId="82" xfId="3" applyFont="1" applyFill="1" applyBorder="1" applyAlignment="1">
      <alignment vertical="center" wrapText="1"/>
    </xf>
    <xf numFmtId="0" fontId="63" fillId="8" borderId="84" xfId="3" applyFont="1" applyFill="1" applyBorder="1" applyAlignment="1">
      <alignment horizontal="left" vertical="center" wrapText="1"/>
    </xf>
    <xf numFmtId="0" fontId="63" fillId="8" borderId="85" xfId="3" applyFont="1" applyFill="1" applyBorder="1" applyAlignment="1">
      <alignment horizontal="left" vertical="center" wrapText="1"/>
    </xf>
    <xf numFmtId="0" fontId="63" fillId="8" borderId="86" xfId="3" applyFont="1" applyFill="1" applyBorder="1" applyAlignment="1">
      <alignment horizontal="left" vertical="center" wrapText="1"/>
    </xf>
    <xf numFmtId="0" fontId="61" fillId="8" borderId="86" xfId="3" applyFill="1" applyBorder="1" applyAlignment="1">
      <alignment vertical="center" wrapText="1"/>
    </xf>
    <xf numFmtId="4" fontId="63" fillId="8" borderId="86" xfId="3" applyNumberFormat="1" applyFont="1" applyFill="1" applyBorder="1" applyAlignment="1">
      <alignment horizontal="right" vertical="center" wrapText="1"/>
    </xf>
    <xf numFmtId="4" fontId="63" fillId="8" borderId="86" xfId="3" applyNumberFormat="1" applyFont="1" applyFill="1" applyBorder="1" applyAlignment="1">
      <alignment horizontal="center" vertical="center" wrapText="1"/>
    </xf>
    <xf numFmtId="4" fontId="63" fillId="8" borderId="87" xfId="3" applyNumberFormat="1" applyFont="1" applyFill="1" applyBorder="1" applyAlignment="1">
      <alignment horizontal="center" vertical="center" wrapText="1"/>
    </xf>
    <xf numFmtId="49" fontId="64" fillId="7" borderId="84" xfId="3" applyNumberFormat="1" applyFont="1" applyFill="1" applyBorder="1" applyAlignment="1">
      <alignment horizontal="center" vertical="center" wrapText="1"/>
    </xf>
    <xf numFmtId="49" fontId="64" fillId="7" borderId="88" xfId="3" applyNumberFormat="1" applyFont="1" applyFill="1" applyBorder="1" applyAlignment="1">
      <alignment horizontal="center" vertical="center" wrapText="1"/>
    </xf>
    <xf numFmtId="49" fontId="64" fillId="7" borderId="89" xfId="3" applyNumberFormat="1" applyFont="1" applyFill="1" applyBorder="1" applyAlignment="1">
      <alignment horizontal="center" vertical="center" wrapText="1"/>
    </xf>
    <xf numFmtId="49" fontId="64" fillId="7" borderId="90" xfId="3" applyNumberFormat="1" applyFont="1" applyFill="1" applyBorder="1" applyAlignment="1">
      <alignment horizontal="center" vertical="center" wrapText="1"/>
    </xf>
    <xf numFmtId="49" fontId="64" fillId="7" borderId="91" xfId="3" applyNumberFormat="1" applyFont="1" applyFill="1" applyBorder="1" applyAlignment="1">
      <alignment vertical="center" wrapText="1"/>
    </xf>
    <xf numFmtId="0" fontId="64" fillId="7" borderId="92" xfId="3" applyFont="1" applyFill="1" applyBorder="1" applyAlignment="1">
      <alignment vertical="center" wrapText="1"/>
    </xf>
    <xf numFmtId="0" fontId="64" fillId="7" borderId="93" xfId="3" applyFont="1" applyFill="1" applyBorder="1" applyAlignment="1">
      <alignment horizontal="center" vertical="center" wrapText="1"/>
    </xf>
    <xf numFmtId="4" fontId="64" fillId="7" borderId="93" xfId="3" applyNumberFormat="1" applyFont="1" applyFill="1" applyBorder="1" applyAlignment="1">
      <alignment vertical="center" wrapText="1"/>
    </xf>
    <xf numFmtId="4" fontId="64" fillId="7" borderId="94" xfId="3" applyNumberFormat="1" applyFont="1" applyFill="1" applyBorder="1" applyAlignment="1">
      <alignment vertical="center" wrapText="1"/>
    </xf>
    <xf numFmtId="49" fontId="64" fillId="7" borderId="95" xfId="3" applyNumberFormat="1" applyFont="1" applyFill="1" applyBorder="1" applyAlignment="1">
      <alignment horizontal="left" vertical="center" wrapText="1"/>
    </xf>
    <xf numFmtId="0" fontId="64" fillId="7" borderId="96" xfId="3" applyFont="1" applyFill="1" applyBorder="1" applyAlignment="1">
      <alignment horizontal="left" vertical="center" wrapText="1"/>
    </xf>
    <xf numFmtId="49" fontId="63" fillId="7" borderId="97" xfId="3" applyNumberFormat="1" applyFont="1" applyFill="1" applyBorder="1" applyAlignment="1">
      <alignment horizontal="left" vertical="center" wrapText="1"/>
    </xf>
    <xf numFmtId="0" fontId="64" fillId="7" borderId="97" xfId="3" applyFont="1" applyFill="1" applyBorder="1" applyAlignment="1">
      <alignment horizontal="center" vertical="center" wrapText="1"/>
    </xf>
    <xf numFmtId="4" fontId="64" fillId="7" borderId="97" xfId="3" applyNumberFormat="1" applyFont="1" applyFill="1" applyBorder="1" applyAlignment="1">
      <alignment horizontal="left" vertical="center" wrapText="1"/>
    </xf>
    <xf numFmtId="4" fontId="64" fillId="7" borderId="98" xfId="3" applyNumberFormat="1" applyFont="1" applyFill="1" applyBorder="1" applyAlignment="1">
      <alignment horizontal="left" vertical="center" wrapText="1"/>
    </xf>
    <xf numFmtId="49" fontId="61" fillId="7" borderId="95" xfId="3" applyNumberFormat="1" applyFill="1" applyBorder="1" applyAlignment="1">
      <alignment vertical="center" wrapText="1"/>
    </xf>
    <xf numFmtId="0" fontId="61" fillId="7" borderId="96" xfId="3" applyFill="1" applyBorder="1" applyAlignment="1">
      <alignment vertical="center" wrapText="1"/>
    </xf>
    <xf numFmtId="49" fontId="61" fillId="7" borderId="97" xfId="3" applyNumberFormat="1" applyFill="1" applyBorder="1" applyAlignment="1">
      <alignment vertical="center" wrapText="1"/>
    </xf>
    <xf numFmtId="0" fontId="61" fillId="7" borderId="97" xfId="3" applyFill="1" applyBorder="1" applyAlignment="1">
      <alignment vertical="center" wrapText="1"/>
    </xf>
    <xf numFmtId="4" fontId="61" fillId="7" borderId="97" xfId="3" applyNumberFormat="1" applyFill="1" applyBorder="1" applyAlignment="1">
      <alignment vertical="center" wrapText="1"/>
    </xf>
    <xf numFmtId="4" fontId="61" fillId="7" borderId="98" xfId="3" applyNumberFormat="1" applyFill="1" applyBorder="1" applyAlignment="1">
      <alignment vertical="center" wrapText="1"/>
    </xf>
    <xf numFmtId="49" fontId="64" fillId="7" borderId="95" xfId="3" applyNumberFormat="1" applyFont="1" applyFill="1" applyBorder="1" applyAlignment="1">
      <alignment horizontal="center" vertical="center" wrapText="1"/>
    </xf>
    <xf numFmtId="0" fontId="64" fillId="7" borderId="96" xfId="3" applyFont="1" applyFill="1" applyBorder="1" applyAlignment="1">
      <alignment vertical="center" wrapText="1"/>
    </xf>
    <xf numFmtId="4" fontId="64" fillId="7" borderId="97" xfId="3" applyNumberFormat="1" applyFont="1" applyFill="1" applyBorder="1" applyAlignment="1">
      <alignment horizontal="center" vertical="center" wrapText="1"/>
    </xf>
    <xf numFmtId="4" fontId="64" fillId="7" borderId="97" xfId="3" applyNumberFormat="1" applyFont="1" applyFill="1" applyBorder="1" applyAlignment="1">
      <alignment horizontal="right" vertical="center" wrapText="1"/>
    </xf>
    <xf numFmtId="4" fontId="64" fillId="7" borderId="98" xfId="3" applyNumberFormat="1" applyFont="1" applyFill="1" applyBorder="1" applyAlignment="1">
      <alignment horizontal="right" vertical="center" wrapText="1"/>
    </xf>
    <xf numFmtId="49" fontId="64" fillId="7" borderId="95" xfId="3" applyNumberFormat="1" applyFont="1" applyFill="1" applyBorder="1" applyAlignment="1">
      <alignment vertical="center" wrapText="1"/>
    </xf>
    <xf numFmtId="49" fontId="63" fillId="7" borderId="97" xfId="3" applyNumberFormat="1" applyFont="1" applyFill="1" applyBorder="1" applyAlignment="1">
      <alignment vertical="center" wrapText="1"/>
    </xf>
    <xf numFmtId="4" fontId="64" fillId="7" borderId="97" xfId="3" applyNumberFormat="1" applyFont="1" applyFill="1" applyBorder="1" applyAlignment="1">
      <alignment vertical="center" wrapText="1"/>
    </xf>
    <xf numFmtId="4" fontId="64" fillId="7" borderId="98" xfId="3" applyNumberFormat="1" applyFont="1" applyFill="1" applyBorder="1" applyAlignment="1">
      <alignment vertical="center" wrapText="1"/>
    </xf>
    <xf numFmtId="49" fontId="63" fillId="7" borderId="95" xfId="3" applyNumberFormat="1" applyFont="1" applyFill="1" applyBorder="1" applyAlignment="1">
      <alignment horizontal="center" vertical="center" wrapText="1"/>
    </xf>
    <xf numFmtId="49" fontId="64" fillId="7" borderId="96" xfId="3" applyNumberFormat="1" applyFont="1" applyFill="1" applyBorder="1" applyAlignment="1">
      <alignment horizontal="left" vertical="center" wrapText="1"/>
    </xf>
    <xf numFmtId="49" fontId="64" fillId="7" borderId="97" xfId="3" applyNumberFormat="1" applyFont="1" applyFill="1" applyBorder="1" applyAlignment="1">
      <alignment vertical="center" wrapText="1"/>
    </xf>
    <xf numFmtId="49" fontId="63" fillId="7" borderId="99" xfId="3" applyNumberFormat="1" applyFont="1" applyFill="1" applyBorder="1" applyAlignment="1">
      <alignment horizontal="center" vertical="center" wrapText="1"/>
    </xf>
    <xf numFmtId="0" fontId="64" fillId="7" borderId="100" xfId="3" applyFont="1" applyFill="1" applyBorder="1" applyAlignment="1">
      <alignment horizontal="center" vertical="center" wrapText="1"/>
    </xf>
    <xf numFmtId="0" fontId="64" fillId="7" borderId="101" xfId="3" applyFont="1" applyFill="1" applyBorder="1" applyAlignment="1">
      <alignment vertical="center" wrapText="1"/>
    </xf>
    <xf numFmtId="0" fontId="64" fillId="7" borderId="101" xfId="3" applyFont="1" applyFill="1" applyBorder="1" applyAlignment="1">
      <alignment horizontal="center" vertical="center" wrapText="1"/>
    </xf>
    <xf numFmtId="4" fontId="64" fillId="7" borderId="101" xfId="3" applyNumberFormat="1" applyFont="1" applyFill="1" applyBorder="1" applyAlignment="1">
      <alignment vertical="center" wrapText="1"/>
    </xf>
    <xf numFmtId="4" fontId="64" fillId="7" borderId="102" xfId="3" applyNumberFormat="1" applyFont="1" applyFill="1" applyBorder="1" applyAlignment="1">
      <alignment horizontal="right" vertical="center" wrapText="1"/>
    </xf>
    <xf numFmtId="49" fontId="61" fillId="9" borderId="84" xfId="3" applyNumberFormat="1" applyFill="1" applyBorder="1" applyAlignment="1">
      <alignment horizontal="center" vertical="center"/>
    </xf>
    <xf numFmtId="49" fontId="61" fillId="9" borderId="85" xfId="3" applyNumberFormat="1" applyFill="1" applyBorder="1" applyAlignment="1">
      <alignment horizontal="center" vertical="center"/>
    </xf>
    <xf numFmtId="49" fontId="67" fillId="9" borderId="86" xfId="3" applyNumberFormat="1" applyFont="1" applyFill="1" applyBorder="1" applyAlignment="1">
      <alignment vertical="center" wrapText="1"/>
    </xf>
    <xf numFmtId="0" fontId="68" fillId="9" borderId="86" xfId="3" applyFont="1" applyFill="1" applyBorder="1" applyAlignment="1">
      <alignment vertical="center"/>
    </xf>
    <xf numFmtId="4" fontId="68" fillId="9" borderId="86" xfId="3" applyNumberFormat="1" applyFont="1" applyFill="1" applyBorder="1" applyAlignment="1">
      <alignment vertical="center"/>
    </xf>
    <xf numFmtId="4" fontId="69" fillId="9" borderId="87" xfId="3" applyNumberFormat="1" applyFont="1" applyFill="1" applyBorder="1" applyAlignment="1">
      <alignment horizontal="right" vertical="center"/>
    </xf>
    <xf numFmtId="49" fontId="64" fillId="10" borderId="85" xfId="3" applyNumberFormat="1" applyFont="1" applyFill="1" applyBorder="1" applyAlignment="1">
      <alignment horizontal="center" vertical="center" wrapText="1"/>
    </xf>
    <xf numFmtId="49" fontId="64" fillId="10" borderId="86" xfId="3" applyNumberFormat="1" applyFont="1" applyFill="1" applyBorder="1" applyAlignment="1">
      <alignment horizontal="center" vertical="center" wrapText="1"/>
    </xf>
    <xf numFmtId="49" fontId="61" fillId="10" borderId="86" xfId="3" applyNumberFormat="1" applyFill="1" applyBorder="1" applyAlignment="1">
      <alignment vertical="center" wrapText="1"/>
    </xf>
    <xf numFmtId="49" fontId="64" fillId="10" borderId="86" xfId="3" applyNumberFormat="1" applyFont="1" applyFill="1" applyBorder="1" applyAlignment="1">
      <alignment horizontal="right" vertical="center" wrapText="1"/>
    </xf>
    <xf numFmtId="49" fontId="64" fillId="10" borderId="87" xfId="3" applyNumberFormat="1" applyFont="1" applyFill="1" applyBorder="1" applyAlignment="1">
      <alignment horizontal="right" vertical="center" wrapText="1"/>
    </xf>
    <xf numFmtId="49" fontId="63" fillId="11" borderId="103" xfId="3" applyNumberFormat="1" applyFont="1" applyFill="1" applyBorder="1" applyAlignment="1">
      <alignment horizontal="center" vertical="center" wrapText="1"/>
    </xf>
    <xf numFmtId="0" fontId="64" fillId="11" borderId="104" xfId="3" applyFont="1" applyFill="1" applyBorder="1" applyAlignment="1">
      <alignment vertical="center" wrapText="1"/>
    </xf>
    <xf numFmtId="49" fontId="70" fillId="11" borderId="105" xfId="3" applyNumberFormat="1" applyFont="1" applyFill="1" applyBorder="1" applyAlignment="1">
      <alignment vertical="center" wrapText="1"/>
    </xf>
    <xf numFmtId="0" fontId="63" fillId="11" borderId="93" xfId="3" applyFont="1" applyFill="1" applyBorder="1" applyAlignment="1">
      <alignment horizontal="center" vertical="top" wrapText="1"/>
    </xf>
    <xf numFmtId="169" fontId="63" fillId="11" borderId="105" xfId="3" applyNumberFormat="1" applyFont="1" applyFill="1" applyBorder="1" applyAlignment="1">
      <alignment horizontal="right" wrapText="1"/>
    </xf>
    <xf numFmtId="4" fontId="64" fillId="11" borderId="94" xfId="3" applyNumberFormat="1" applyFont="1" applyFill="1" applyBorder="1" applyAlignment="1">
      <alignment horizontal="right" vertical="center" wrapText="1"/>
    </xf>
    <xf numFmtId="49" fontId="64" fillId="7" borderId="106" xfId="3" applyNumberFormat="1" applyFont="1" applyFill="1" applyBorder="1" applyAlignment="1">
      <alignment horizontal="center" vertical="center" wrapText="1"/>
    </xf>
    <xf numFmtId="0" fontId="59" fillId="7" borderId="107" xfId="3" applyFont="1" applyFill="1" applyBorder="1" applyAlignment="1">
      <alignment vertical="center" wrapText="1"/>
    </xf>
    <xf numFmtId="49" fontId="64" fillId="7" borderId="108" xfId="3" applyNumberFormat="1" applyFont="1" applyFill="1" applyBorder="1" applyAlignment="1">
      <alignment vertical="center" wrapText="1"/>
    </xf>
    <xf numFmtId="49" fontId="64" fillId="7" borderId="97" xfId="3" applyNumberFormat="1" applyFont="1" applyFill="1" applyBorder="1" applyAlignment="1">
      <alignment horizontal="center" vertical="center" wrapText="1"/>
    </xf>
    <xf numFmtId="0" fontId="64" fillId="0" borderId="108" xfId="3" applyNumberFormat="1" applyFont="1" applyFill="1" applyBorder="1" applyAlignment="1">
      <alignment horizontal="center" vertical="center" wrapText="1"/>
    </xf>
    <xf numFmtId="4" fontId="64" fillId="7" borderId="109" xfId="3" applyNumberFormat="1" applyFont="1" applyFill="1" applyBorder="1" applyAlignment="1">
      <alignment horizontal="right" vertical="center" wrapText="1"/>
    </xf>
    <xf numFmtId="4" fontId="64" fillId="7" borderId="110" xfId="3" applyNumberFormat="1" applyFont="1" applyFill="1" applyBorder="1" applyAlignment="1">
      <alignment horizontal="right" vertical="center" wrapText="1"/>
    </xf>
    <xf numFmtId="49" fontId="64" fillId="7" borderId="99" xfId="3" applyNumberFormat="1" applyFont="1" applyFill="1" applyBorder="1" applyAlignment="1">
      <alignment horizontal="center" vertical="center" wrapText="1"/>
    </xf>
    <xf numFmtId="0" fontId="64" fillId="7" borderId="111" xfId="3" applyFont="1" applyFill="1" applyBorder="1" applyAlignment="1">
      <alignment vertical="center" wrapText="1"/>
    </xf>
    <xf numFmtId="0" fontId="64" fillId="0" borderId="112" xfId="3" applyNumberFormat="1" applyFont="1" applyFill="1" applyBorder="1" applyAlignment="1">
      <alignment horizontal="center" vertical="center" wrapText="1"/>
    </xf>
    <xf numFmtId="4" fontId="64" fillId="7" borderId="113" xfId="3" applyNumberFormat="1" applyFont="1" applyFill="1" applyBorder="1" applyAlignment="1">
      <alignment horizontal="right" vertical="center" wrapText="1"/>
    </xf>
    <xf numFmtId="4" fontId="64" fillId="0" borderId="98" xfId="3" applyNumberFormat="1" applyFont="1" applyFill="1" applyBorder="1" applyAlignment="1">
      <alignment horizontal="right" vertical="center" wrapText="1"/>
    </xf>
    <xf numFmtId="0" fontId="64" fillId="7" borderId="114" xfId="3" applyFont="1" applyFill="1" applyBorder="1" applyAlignment="1">
      <alignment vertical="center" wrapText="1"/>
    </xf>
    <xf numFmtId="49" fontId="71" fillId="7" borderId="115" xfId="3" applyNumberFormat="1" applyFont="1" applyFill="1" applyBorder="1" applyAlignment="1">
      <alignment vertical="center" wrapText="1"/>
    </xf>
    <xf numFmtId="0" fontId="64" fillId="7" borderId="115" xfId="3" applyFont="1" applyFill="1" applyBorder="1" applyAlignment="1">
      <alignment horizontal="center" vertical="center" wrapText="1"/>
    </xf>
    <xf numFmtId="4" fontId="64" fillId="7" borderId="115" xfId="3" applyNumberFormat="1" applyFont="1" applyFill="1" applyBorder="1" applyAlignment="1">
      <alignment horizontal="right" vertical="center" wrapText="1"/>
    </xf>
    <xf numFmtId="4" fontId="71" fillId="7" borderId="116" xfId="3" applyNumberFormat="1" applyFont="1" applyFill="1" applyBorder="1" applyAlignment="1">
      <alignment horizontal="right" vertical="center" wrapText="1"/>
    </xf>
    <xf numFmtId="49" fontId="64" fillId="10" borderId="84" xfId="3" applyNumberFormat="1" applyFont="1" applyFill="1" applyBorder="1" applyAlignment="1">
      <alignment horizontal="center" vertical="center" wrapText="1"/>
    </xf>
    <xf numFmtId="4" fontId="64" fillId="10" borderId="86" xfId="3" applyNumberFormat="1" applyFont="1" applyFill="1" applyBorder="1" applyAlignment="1">
      <alignment horizontal="right" vertical="center" wrapText="1"/>
    </xf>
    <xf numFmtId="4" fontId="64" fillId="10" borderId="87" xfId="3" applyNumberFormat="1" applyFont="1" applyFill="1" applyBorder="1" applyAlignment="1">
      <alignment horizontal="right" vertical="center" wrapText="1"/>
    </xf>
    <xf numFmtId="49" fontId="63" fillId="11" borderId="84" xfId="3" applyNumberFormat="1" applyFont="1" applyFill="1" applyBorder="1" applyAlignment="1">
      <alignment horizontal="center" vertical="center" wrapText="1"/>
    </xf>
    <xf numFmtId="0" fontId="64" fillId="11" borderId="88" xfId="3" applyFont="1" applyFill="1" applyBorder="1" applyAlignment="1">
      <alignment vertical="center" wrapText="1"/>
    </xf>
    <xf numFmtId="49" fontId="70" fillId="11" borderId="89" xfId="3" applyNumberFormat="1" applyFont="1" applyFill="1" applyBorder="1" applyAlignment="1">
      <alignment vertical="center" wrapText="1"/>
    </xf>
    <xf numFmtId="0" fontId="63" fillId="11" borderId="89" xfId="3" applyFont="1" applyFill="1" applyBorder="1" applyAlignment="1">
      <alignment horizontal="center" vertical="top" wrapText="1"/>
    </xf>
    <xf numFmtId="169" fontId="63" fillId="11" borderId="89" xfId="3" applyNumberFormat="1" applyFont="1" applyFill="1" applyBorder="1" applyAlignment="1">
      <alignment horizontal="right" wrapText="1"/>
    </xf>
    <xf numFmtId="4" fontId="64" fillId="11" borderId="89" xfId="3" applyNumberFormat="1" applyFont="1" applyFill="1" applyBorder="1" applyAlignment="1">
      <alignment horizontal="right" vertical="center" wrapText="1"/>
    </xf>
    <xf numFmtId="4" fontId="64" fillId="11" borderId="90" xfId="3" applyNumberFormat="1" applyFont="1" applyFill="1" applyBorder="1" applyAlignment="1">
      <alignment horizontal="right" vertical="center" wrapText="1"/>
    </xf>
    <xf numFmtId="49" fontId="64" fillId="7" borderId="91" xfId="3" applyNumberFormat="1" applyFont="1" applyFill="1" applyBorder="1" applyAlignment="1">
      <alignment horizontal="center" vertical="center" wrapText="1"/>
    </xf>
    <xf numFmtId="0" fontId="64" fillId="7" borderId="92" xfId="3" applyFont="1" applyFill="1" applyBorder="1" applyAlignment="1">
      <alignment wrapText="1"/>
    </xf>
    <xf numFmtId="0" fontId="72" fillId="7" borderId="93" xfId="3" applyFont="1" applyFill="1" applyBorder="1" applyAlignment="1">
      <alignment vertical="center" wrapText="1"/>
    </xf>
    <xf numFmtId="0" fontId="72" fillId="7" borderId="93" xfId="3" applyFont="1" applyFill="1" applyBorder="1" applyAlignment="1">
      <alignment horizontal="center" vertical="center" wrapText="1"/>
    </xf>
    <xf numFmtId="4" fontId="72" fillId="7" borderId="93" xfId="3" applyNumberFormat="1" applyFont="1" applyFill="1" applyBorder="1" applyAlignment="1">
      <alignment horizontal="right" vertical="center" wrapText="1"/>
    </xf>
    <xf numFmtId="4" fontId="64" fillId="7" borderId="94" xfId="3" applyNumberFormat="1" applyFont="1" applyFill="1" applyBorder="1" applyAlignment="1">
      <alignment horizontal="right" vertical="center" wrapText="1"/>
    </xf>
    <xf numFmtId="0" fontId="64" fillId="7" borderId="96" xfId="3" applyFont="1" applyFill="1" applyBorder="1" applyAlignment="1">
      <alignment wrapText="1"/>
    </xf>
    <xf numFmtId="0" fontId="72" fillId="7" borderId="97" xfId="3" applyFont="1" applyFill="1" applyBorder="1" applyAlignment="1">
      <alignment horizontal="center" vertical="center" wrapText="1"/>
    </xf>
    <xf numFmtId="4" fontId="72" fillId="0" borderId="97" xfId="3" applyNumberFormat="1" applyFont="1" applyFill="1" applyBorder="1" applyAlignment="1">
      <alignment horizontal="right" vertical="center" wrapText="1"/>
    </xf>
    <xf numFmtId="4" fontId="72" fillId="7" borderId="97" xfId="3" applyNumberFormat="1" applyFont="1" applyFill="1" applyBorder="1" applyAlignment="1">
      <alignment horizontal="right" vertical="center" wrapText="1"/>
    </xf>
    <xf numFmtId="0" fontId="64" fillId="0" borderId="97" xfId="3" applyNumberFormat="1" applyFont="1" applyFill="1" applyBorder="1" applyAlignment="1">
      <alignment horizontal="center" vertical="center" wrapText="1"/>
    </xf>
    <xf numFmtId="0" fontId="64" fillId="0" borderId="97" xfId="3" applyFont="1" applyFill="1" applyBorder="1" applyAlignment="1">
      <alignment horizontal="center" vertical="center" wrapText="1"/>
    </xf>
    <xf numFmtId="0" fontId="73" fillId="0" borderId="97" xfId="3" applyFont="1" applyFill="1" applyBorder="1" applyAlignment="1">
      <alignment horizontal="center" vertical="center" wrapText="1"/>
    </xf>
    <xf numFmtId="0" fontId="74" fillId="0" borderId="1" xfId="4" applyNumberFormat="1"/>
    <xf numFmtId="0" fontId="64" fillId="7" borderId="97" xfId="3" applyFont="1" applyFill="1" applyBorder="1" applyAlignment="1">
      <alignment vertical="center" wrapText="1"/>
    </xf>
    <xf numFmtId="49" fontId="64" fillId="0" borderId="97" xfId="3" applyNumberFormat="1" applyFont="1" applyBorder="1" applyAlignment="1">
      <alignment vertical="center" wrapText="1"/>
    </xf>
    <xf numFmtId="0" fontId="73" fillId="0" borderId="97" xfId="3" applyNumberFormat="1" applyFont="1" applyFill="1" applyBorder="1" applyAlignment="1">
      <alignment horizontal="center" vertical="center" wrapText="1"/>
    </xf>
    <xf numFmtId="0" fontId="64" fillId="0" borderId="97" xfId="3" applyFont="1" applyBorder="1" applyAlignment="1">
      <alignment vertical="center" wrapText="1"/>
    </xf>
    <xf numFmtId="4" fontId="64" fillId="0" borderId="115" xfId="3" applyNumberFormat="1" applyFont="1" applyFill="1" applyBorder="1" applyAlignment="1">
      <alignment horizontal="right" vertical="center" wrapText="1"/>
    </xf>
    <xf numFmtId="0" fontId="64" fillId="11" borderId="88" xfId="3" applyFont="1" applyFill="1" applyBorder="1" applyAlignment="1">
      <alignment wrapText="1"/>
    </xf>
    <xf numFmtId="0" fontId="64" fillId="7" borderId="93" xfId="3" applyFont="1" applyFill="1" applyBorder="1" applyAlignment="1">
      <alignment vertical="center" wrapText="1"/>
    </xf>
    <xf numFmtId="4" fontId="64" fillId="0" borderId="93" xfId="3" applyNumberFormat="1" applyFont="1" applyFill="1" applyBorder="1" applyAlignment="1">
      <alignment horizontal="right" vertical="center" wrapText="1"/>
    </xf>
    <xf numFmtId="4" fontId="64" fillId="7" borderId="93" xfId="3" applyNumberFormat="1" applyFont="1" applyFill="1" applyBorder="1" applyAlignment="1">
      <alignment horizontal="right" vertical="center" wrapText="1"/>
    </xf>
    <xf numFmtId="49" fontId="63" fillId="7" borderId="117" xfId="3" applyNumberFormat="1" applyFont="1" applyFill="1" applyBorder="1" applyAlignment="1">
      <alignment vertical="center" wrapText="1"/>
    </xf>
    <xf numFmtId="0" fontId="64" fillId="0" borderId="117" xfId="3" applyFont="1" applyFill="1" applyBorder="1" applyAlignment="1">
      <alignment horizontal="center" vertical="center" wrapText="1"/>
    </xf>
    <xf numFmtId="0" fontId="63" fillId="7" borderId="118" xfId="3" applyFont="1" applyFill="1" applyBorder="1" applyAlignment="1">
      <alignment vertical="center" wrapText="1"/>
    </xf>
    <xf numFmtId="0" fontId="64" fillId="0" borderId="118" xfId="3" applyFont="1" applyFill="1" applyBorder="1" applyAlignment="1">
      <alignment horizontal="center" vertical="center" wrapText="1"/>
    </xf>
    <xf numFmtId="49" fontId="61" fillId="7" borderId="97" xfId="3" applyNumberFormat="1" applyFill="1" applyBorder="1"/>
    <xf numFmtId="0" fontId="61" fillId="0" borderId="97" xfId="3" applyNumberFormat="1" applyFill="1" applyBorder="1" applyAlignment="1">
      <alignment horizontal="center"/>
    </xf>
    <xf numFmtId="0" fontId="61" fillId="0" borderId="1" xfId="3" applyNumberFormat="1" applyFill="1"/>
    <xf numFmtId="0" fontId="61" fillId="7" borderId="97" xfId="3" applyFill="1" applyBorder="1"/>
    <xf numFmtId="0" fontId="61" fillId="0" borderId="97" xfId="3" applyFill="1" applyBorder="1" applyAlignment="1">
      <alignment horizontal="center"/>
    </xf>
    <xf numFmtId="0" fontId="75" fillId="0" borderId="1" xfId="3" applyFont="1"/>
    <xf numFmtId="0" fontId="76" fillId="0" borderId="1" xfId="3" applyNumberFormat="1" applyFont="1"/>
    <xf numFmtId="0" fontId="63" fillId="7" borderId="97" xfId="3" applyFont="1" applyFill="1" applyBorder="1" applyAlignment="1">
      <alignment vertical="center" wrapText="1"/>
    </xf>
    <xf numFmtId="0" fontId="64" fillId="7" borderId="100" xfId="3" applyFont="1" applyFill="1" applyBorder="1" applyAlignment="1">
      <alignment vertical="center" wrapText="1"/>
    </xf>
    <xf numFmtId="4" fontId="64" fillId="7" borderId="101" xfId="3" applyNumberFormat="1" applyFont="1" applyFill="1" applyBorder="1" applyAlignment="1">
      <alignment horizontal="center" vertical="center" wrapText="1"/>
    </xf>
    <xf numFmtId="0" fontId="64" fillId="0" borderId="101" xfId="3" applyFont="1" applyFill="1" applyBorder="1" applyAlignment="1">
      <alignment horizontal="center" vertical="center" wrapText="1"/>
    </xf>
    <xf numFmtId="4" fontId="64" fillId="7" borderId="101" xfId="3" applyNumberFormat="1" applyFont="1" applyFill="1" applyBorder="1" applyAlignment="1">
      <alignment horizontal="right" vertical="center" wrapText="1"/>
    </xf>
    <xf numFmtId="0" fontId="64" fillId="7" borderId="114" xfId="3" applyFont="1" applyFill="1" applyBorder="1" applyAlignment="1">
      <alignment wrapText="1"/>
    </xf>
    <xf numFmtId="0" fontId="61" fillId="11" borderId="88" xfId="3" applyFill="1" applyBorder="1" applyAlignment="1">
      <alignment wrapText="1"/>
    </xf>
    <xf numFmtId="169" fontId="63" fillId="11" borderId="89" xfId="3" applyNumberFormat="1" applyFont="1" applyFill="1" applyBorder="1" applyAlignment="1">
      <alignment wrapText="1"/>
    </xf>
    <xf numFmtId="0" fontId="61" fillId="7" borderId="92" xfId="3" applyFill="1" applyBorder="1" applyAlignment="1">
      <alignment wrapText="1"/>
    </xf>
    <xf numFmtId="4" fontId="72" fillId="0" borderId="93" xfId="3" applyNumberFormat="1" applyFont="1" applyFill="1" applyBorder="1" applyAlignment="1">
      <alignment horizontal="right" vertical="center" wrapText="1"/>
    </xf>
    <xf numFmtId="0" fontId="61" fillId="7" borderId="100" xfId="3" applyFill="1" applyBorder="1" applyAlignment="1">
      <alignment wrapText="1"/>
    </xf>
    <xf numFmtId="0" fontId="61" fillId="7" borderId="101" xfId="3" applyFill="1" applyBorder="1" applyAlignment="1">
      <alignment wrapText="1"/>
    </xf>
    <xf numFmtId="167" fontId="77" fillId="7" borderId="101" xfId="3" applyNumberFormat="1" applyFont="1" applyFill="1" applyBorder="1" applyAlignment="1">
      <alignment horizontal="center" vertical="center"/>
    </xf>
    <xf numFmtId="0" fontId="61" fillId="7" borderId="114" xfId="3" applyFill="1" applyBorder="1" applyAlignment="1">
      <alignment wrapText="1"/>
    </xf>
    <xf numFmtId="49" fontId="71" fillId="7" borderId="115" xfId="3" applyNumberFormat="1" applyFont="1" applyFill="1" applyBorder="1" applyAlignment="1">
      <alignment vertical="center"/>
    </xf>
    <xf numFmtId="0" fontId="61" fillId="7" borderId="115" xfId="3" applyFill="1" applyBorder="1" applyAlignment="1">
      <alignment vertical="center" wrapText="1"/>
    </xf>
    <xf numFmtId="0" fontId="61" fillId="11" borderId="88" xfId="3" applyFill="1" applyBorder="1" applyAlignment="1">
      <alignment vertical="center" wrapText="1"/>
    </xf>
    <xf numFmtId="0" fontId="70" fillId="11" borderId="89" xfId="3" applyFont="1" applyFill="1" applyBorder="1" applyAlignment="1">
      <alignment vertical="center" wrapText="1"/>
    </xf>
    <xf numFmtId="4" fontId="63" fillId="11" borderId="89" xfId="3" applyNumberFormat="1" applyFont="1" applyFill="1" applyBorder="1" applyAlignment="1">
      <alignment horizontal="right" wrapText="1"/>
    </xf>
    <xf numFmtId="0" fontId="61" fillId="7" borderId="93" xfId="3" applyFill="1" applyBorder="1" applyAlignment="1">
      <alignment vertical="center" wrapText="1"/>
    </xf>
    <xf numFmtId="0" fontId="61" fillId="7" borderId="100" xfId="3" applyFill="1" applyBorder="1" applyAlignment="1">
      <alignment vertical="center" wrapText="1"/>
    </xf>
    <xf numFmtId="0" fontId="61" fillId="7" borderId="101" xfId="3" applyFill="1" applyBorder="1" applyAlignment="1">
      <alignment vertical="center" wrapText="1"/>
    </xf>
    <xf numFmtId="0" fontId="61" fillId="7" borderId="114" xfId="3" applyFill="1" applyBorder="1" applyAlignment="1">
      <alignment vertical="center" wrapText="1"/>
    </xf>
    <xf numFmtId="4" fontId="61" fillId="7" borderId="115" xfId="3" applyNumberFormat="1" applyFill="1" applyBorder="1" applyAlignment="1">
      <alignment vertical="center" wrapText="1"/>
    </xf>
    <xf numFmtId="4" fontId="64" fillId="10" borderId="86" xfId="3" applyNumberFormat="1" applyFont="1" applyFill="1" applyBorder="1" applyAlignment="1">
      <alignment horizontal="center" vertical="center" wrapText="1"/>
    </xf>
    <xf numFmtId="0" fontId="78" fillId="9" borderId="84" xfId="3" applyFont="1" applyFill="1" applyBorder="1" applyAlignment="1">
      <alignment horizontal="right" vertical="center"/>
    </xf>
    <xf numFmtId="0" fontId="78" fillId="9" borderId="85" xfId="3" applyFont="1" applyFill="1" applyBorder="1" applyAlignment="1">
      <alignment horizontal="right" vertical="center"/>
    </xf>
    <xf numFmtId="49" fontId="79" fillId="9" borderId="86" xfId="3" applyNumberFormat="1" applyFont="1" applyFill="1" applyBorder="1" applyAlignment="1">
      <alignment vertical="center"/>
    </xf>
    <xf numFmtId="0" fontId="78" fillId="9" borderId="86" xfId="3" applyFont="1" applyFill="1" applyBorder="1" applyAlignment="1">
      <alignment horizontal="right" vertical="center"/>
    </xf>
    <xf numFmtId="4" fontId="78" fillId="9" borderId="87" xfId="3" applyNumberFormat="1" applyFont="1" applyFill="1" applyBorder="1" applyAlignment="1">
      <alignment horizontal="right" vertical="center"/>
    </xf>
    <xf numFmtId="4" fontId="79" fillId="9" borderId="84" xfId="3" applyNumberFormat="1" applyFont="1" applyFill="1" applyBorder="1" applyAlignment="1">
      <alignment horizontal="right" vertical="center"/>
    </xf>
    <xf numFmtId="4" fontId="61" fillId="0" borderId="1" xfId="3" applyNumberFormat="1" applyFill="1"/>
    <xf numFmtId="0" fontId="57" fillId="0" borderId="1" xfId="5" applyFont="1" applyAlignment="1">
      <alignment vertical="top" wrapText="1"/>
    </xf>
    <xf numFmtId="0" fontId="80" fillId="0" borderId="1" xfId="5" applyFont="1" applyAlignment="1">
      <alignment horizontal="center" vertical="center"/>
    </xf>
    <xf numFmtId="37" fontId="81" fillId="0" borderId="1" xfId="5" applyNumberFormat="1" applyFont="1" applyAlignment="1">
      <alignment horizontal="right" vertical="center"/>
    </xf>
    <xf numFmtId="170" fontId="81" fillId="0" borderId="1" xfId="5" applyNumberFormat="1" applyFont="1" applyAlignment="1">
      <alignment horizontal="right" vertical="center"/>
    </xf>
    <xf numFmtId="170" fontId="57" fillId="0" borderId="1" xfId="5" applyNumberFormat="1" applyFont="1" applyAlignment="1">
      <alignment horizontal="right" vertical="center"/>
    </xf>
    <xf numFmtId="0" fontId="58" fillId="0" borderId="1" xfId="5" applyFont="1" applyAlignment="1">
      <alignment horizontal="left" vertical="center"/>
    </xf>
    <xf numFmtId="0" fontId="54" fillId="0" borderId="1" xfId="5" applyFont="1" applyAlignment="1">
      <alignment vertical="top" wrapText="1"/>
    </xf>
    <xf numFmtId="0" fontId="54" fillId="0" borderId="1" xfId="5" applyFont="1" applyAlignment="1">
      <alignment horizontal="center" vertical="center"/>
    </xf>
    <xf numFmtId="37" fontId="54" fillId="0" borderId="1" xfId="5" applyNumberFormat="1" applyFont="1" applyAlignment="1">
      <alignment horizontal="right" vertical="center"/>
    </xf>
    <xf numFmtId="170" fontId="54" fillId="0" borderId="1" xfId="5" applyNumberFormat="1" applyFont="1" applyAlignment="1">
      <alignment horizontal="right" vertical="center"/>
    </xf>
    <xf numFmtId="0" fontId="82" fillId="0" borderId="1" xfId="5" applyFont="1" applyAlignment="1">
      <alignment horizontal="center" vertical="center"/>
    </xf>
    <xf numFmtId="0" fontId="83" fillId="0" borderId="1" xfId="5" applyFont="1" applyAlignment="1">
      <alignment horizontal="center" vertical="center"/>
    </xf>
    <xf numFmtId="0" fontId="83" fillId="0" borderId="1" xfId="5" applyFont="1" applyAlignment="1">
      <alignment horizontal="left" vertical="center"/>
    </xf>
    <xf numFmtId="171" fontId="83" fillId="0" borderId="1" xfId="5" applyNumberFormat="1" applyFont="1" applyAlignment="1">
      <alignment horizontal="right" vertical="center"/>
    </xf>
    <xf numFmtId="44" fontId="82" fillId="0" borderId="1" xfId="6" applyFont="1" applyFill="1" applyAlignment="1" applyProtection="1">
      <alignment horizontal="left" vertical="center"/>
    </xf>
    <xf numFmtId="37" fontId="84" fillId="0" borderId="1" xfId="5" applyNumberFormat="1" applyFont="1" applyAlignment="1">
      <alignment horizontal="right" vertical="center"/>
    </xf>
    <xf numFmtId="37" fontId="83" fillId="0" borderId="1" xfId="5" applyNumberFormat="1" applyFont="1" applyAlignment="1">
      <alignment horizontal="left" vertical="center"/>
    </xf>
    <xf numFmtId="0" fontId="58" fillId="0" borderId="1" xfId="5" applyFont="1" applyAlignment="1">
      <alignment horizontal="center" vertical="center"/>
    </xf>
    <xf numFmtId="37" fontId="54" fillId="0" borderId="1" xfId="7" applyNumberFormat="1" applyAlignment="1" applyProtection="1">
      <alignment horizontal="right" vertical="center"/>
    </xf>
    <xf numFmtId="44" fontId="82" fillId="0" borderId="1" xfId="8" applyFont="1" applyFill="1" applyAlignment="1" applyProtection="1">
      <alignment horizontal="left" vertical="center"/>
    </xf>
    <xf numFmtId="44" fontId="82" fillId="0" borderId="1" xfId="8" applyFont="1" applyAlignment="1" applyProtection="1">
      <alignment horizontal="center" vertical="center"/>
    </xf>
    <xf numFmtId="44" fontId="82" fillId="0" borderId="1" xfId="6" applyFont="1" applyBorder="1" applyAlignment="1" applyProtection="1">
      <alignment horizontal="left" vertical="center"/>
    </xf>
    <xf numFmtId="44" fontId="82" fillId="0" borderId="1" xfId="6" applyFont="1" applyAlignment="1" applyProtection="1">
      <alignment horizontal="center" vertical="center"/>
    </xf>
    <xf numFmtId="44" fontId="74" fillId="0" borderId="1" xfId="4" applyNumberFormat="1" applyFill="1" applyBorder="1" applyAlignment="1" applyProtection="1">
      <alignment horizontal="left" vertical="center"/>
    </xf>
    <xf numFmtId="44" fontId="74" fillId="0" borderId="1" xfId="4" applyNumberFormat="1" applyAlignment="1">
      <alignment horizontal="left" vertical="center"/>
    </xf>
    <xf numFmtId="0" fontId="85" fillId="0" borderId="1" xfId="3" applyFont="1"/>
    <xf numFmtId="44" fontId="82" fillId="0" borderId="1" xfId="6" applyFont="1" applyBorder="1" applyAlignment="1" applyProtection="1">
      <alignment horizontal="center" vertical="center"/>
    </xf>
    <xf numFmtId="0" fontId="61" fillId="0" borderId="1" xfId="3"/>
    <xf numFmtId="0" fontId="85" fillId="0" borderId="1" xfId="3" applyFont="1" applyFill="1"/>
    <xf numFmtId="0" fontId="82" fillId="0" borderId="1" xfId="5" applyFont="1" applyAlignment="1">
      <alignment horizontal="left" vertical="center"/>
    </xf>
    <xf numFmtId="37" fontId="82" fillId="0" borderId="1" xfId="5" applyNumberFormat="1" applyFont="1" applyAlignment="1">
      <alignment horizontal="center" vertical="center"/>
    </xf>
    <xf numFmtId="171" fontId="82" fillId="0" borderId="1" xfId="5" applyNumberFormat="1" applyFont="1" applyAlignment="1">
      <alignment horizontal="right" vertical="center"/>
    </xf>
    <xf numFmtId="7" fontId="82" fillId="0" borderId="1" xfId="5" applyNumberFormat="1" applyFont="1" applyAlignment="1">
      <alignment horizontal="right" vertical="center"/>
    </xf>
    <xf numFmtId="172" fontId="82" fillId="0" borderId="1" xfId="5" applyNumberFormat="1" applyFont="1" applyAlignment="1">
      <alignment horizontal="right" vertical="center"/>
    </xf>
    <xf numFmtId="1" fontId="86" fillId="0" borderId="1" xfId="9" applyNumberFormat="1" applyFont="1" applyAlignment="1">
      <alignment horizontal="left"/>
    </xf>
    <xf numFmtId="0" fontId="87" fillId="0" borderId="1" xfId="9" applyFont="1" applyAlignment="1">
      <alignment horizontal="center"/>
    </xf>
    <xf numFmtId="0" fontId="87" fillId="0" borderId="1" xfId="9" applyFont="1" applyBorder="1" applyAlignment="1">
      <alignment horizontal="centerContinuous"/>
    </xf>
    <xf numFmtId="0" fontId="87" fillId="0" borderId="1" xfId="9" applyFont="1" applyAlignment="1">
      <alignment horizontal="centerContinuous"/>
    </xf>
    <xf numFmtId="0" fontId="1" fillId="0" borderId="1" xfId="9"/>
    <xf numFmtId="0" fontId="88" fillId="0" borderId="1" xfId="9" applyFont="1" applyAlignment="1">
      <alignment horizontal="left"/>
    </xf>
    <xf numFmtId="0" fontId="87" fillId="0" borderId="1" xfId="9" applyFont="1" applyAlignment="1">
      <alignment horizontal="left"/>
    </xf>
    <xf numFmtId="0" fontId="89" fillId="0" borderId="1" xfId="9" applyFont="1" applyBorder="1"/>
    <xf numFmtId="0" fontId="89" fillId="0" borderId="1" xfId="9" applyFont="1"/>
    <xf numFmtId="0" fontId="87" fillId="0" borderId="119" xfId="9" applyFont="1" applyBorder="1" applyAlignment="1">
      <alignment horizontal="center"/>
    </xf>
    <xf numFmtId="0" fontId="87" fillId="0" borderId="119" xfId="9" applyFont="1" applyBorder="1"/>
    <xf numFmtId="49" fontId="87" fillId="12" borderId="119" xfId="9" applyNumberFormat="1" applyFont="1" applyFill="1" applyBorder="1" applyAlignment="1">
      <alignment horizontal="center"/>
    </xf>
    <xf numFmtId="0" fontId="88" fillId="12" borderId="119" xfId="9" applyFont="1" applyFill="1" applyBorder="1"/>
    <xf numFmtId="0" fontId="87" fillId="12" borderId="119" xfId="9" applyFont="1" applyFill="1" applyBorder="1" applyAlignment="1">
      <alignment horizontal="center"/>
    </xf>
    <xf numFmtId="49" fontId="87" fillId="0" borderId="119" xfId="9" applyNumberFormat="1" applyFont="1" applyFill="1" applyBorder="1" applyAlignment="1">
      <alignment horizontal="center" vertical="top"/>
    </xf>
    <xf numFmtId="0" fontId="90" fillId="0" borderId="119" xfId="9" applyFont="1" applyFill="1" applyBorder="1" applyAlignment="1">
      <alignment wrapText="1"/>
    </xf>
    <xf numFmtId="0" fontId="87" fillId="0" borderId="119" xfId="9" applyFont="1" applyFill="1" applyBorder="1" applyAlignment="1">
      <alignment horizontal="center"/>
    </xf>
    <xf numFmtId="0" fontId="1" fillId="0" borderId="1" xfId="9" applyAlignment="1"/>
    <xf numFmtId="0" fontId="1" fillId="0" borderId="119" xfId="9" applyBorder="1"/>
    <xf numFmtId="1" fontId="87" fillId="0" borderId="119" xfId="9" applyNumberFormat="1" applyFont="1" applyFill="1" applyBorder="1" applyAlignment="1">
      <alignment horizontal="center"/>
    </xf>
    <xf numFmtId="49" fontId="82" fillId="0" borderId="119" xfId="9" applyNumberFormat="1" applyFont="1" applyFill="1" applyBorder="1" applyAlignment="1">
      <alignment horizontal="left" vertical="top" wrapText="1"/>
    </xf>
    <xf numFmtId="49" fontId="58" fillId="0" borderId="119" xfId="9" applyNumberFormat="1" applyFont="1" applyFill="1" applyBorder="1" applyAlignment="1">
      <alignment horizontal="left" vertical="top" wrapText="1"/>
    </xf>
    <xf numFmtId="0" fontId="91" fillId="0" borderId="119" xfId="9" applyFont="1" applyFill="1" applyBorder="1" applyAlignment="1">
      <alignment vertical="top"/>
    </xf>
    <xf numFmtId="0" fontId="54" fillId="0" borderId="119" xfId="9" applyFont="1" applyFill="1" applyBorder="1"/>
    <xf numFmtId="0" fontId="53" fillId="0" borderId="1" xfId="9" applyFont="1"/>
    <xf numFmtId="0" fontId="38" fillId="13" borderId="23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5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9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56" fillId="0" borderId="35" xfId="2" applyFont="1" applyBorder="1" applyAlignment="1">
      <alignment horizontal="center" vertical="center"/>
    </xf>
    <xf numFmtId="0" fontId="56" fillId="0" borderId="36" xfId="2" applyFont="1" applyBorder="1" applyAlignment="1">
      <alignment horizontal="center" vertical="center"/>
    </xf>
    <xf numFmtId="0" fontId="56" fillId="0" borderId="37" xfId="2" applyFont="1" applyBorder="1" applyAlignment="1">
      <alignment horizontal="center" vertical="center"/>
    </xf>
    <xf numFmtId="3" fontId="58" fillId="6" borderId="67" xfId="2" applyNumberFormat="1" applyFont="1" applyFill="1" applyBorder="1" applyAlignment="1">
      <alignment horizontal="right" vertical="center"/>
    </xf>
    <xf numFmtId="0" fontId="56" fillId="0" borderId="33" xfId="2" applyFont="1" applyBorder="1" applyAlignment="1">
      <alignment horizontal="center" vertical="center"/>
    </xf>
    <xf numFmtId="0" fontId="56" fillId="0" borderId="34" xfId="2" applyFont="1" applyBorder="1" applyAlignment="1">
      <alignment horizontal="center" vertical="center"/>
    </xf>
    <xf numFmtId="0" fontId="55" fillId="0" borderId="1" xfId="2" applyFont="1" applyBorder="1"/>
    <xf numFmtId="0" fontId="57" fillId="0" borderId="1" xfId="2" applyFont="1" applyBorder="1" applyAlignment="1">
      <alignment horizontal="center" vertical="center"/>
    </xf>
    <xf numFmtId="49" fontId="63" fillId="7" borderId="1" xfId="3" applyNumberFormat="1" applyFont="1" applyFill="1" applyBorder="1" applyAlignment="1">
      <alignment horizontal="left" vertical="center" wrapText="1"/>
    </xf>
    <xf numFmtId="4" fontId="63" fillId="7" borderId="77" xfId="3" applyNumberFormat="1" applyFont="1" applyFill="1" applyBorder="1" applyAlignment="1">
      <alignment horizontal="left" vertical="center" wrapText="1"/>
    </xf>
    <xf numFmtId="4" fontId="63" fillId="7" borderId="1" xfId="3" applyNumberFormat="1" applyFont="1" applyFill="1" applyBorder="1" applyAlignment="1">
      <alignment horizontal="left" vertical="center" wrapText="1"/>
    </xf>
    <xf numFmtId="4" fontId="63" fillId="7" borderId="80" xfId="3" applyNumberFormat="1" applyFont="1" applyFill="1" applyBorder="1" applyAlignment="1">
      <alignment horizontal="left" vertical="center" wrapText="1"/>
    </xf>
    <xf numFmtId="4" fontId="63" fillId="7" borderId="83" xfId="3" applyNumberFormat="1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1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</cellXfs>
  <cellStyles count="10">
    <cellStyle name="Hyperlink" xfId="4"/>
    <cellStyle name="Hypertextový odkaz" xfId="1" builtinId="8"/>
    <cellStyle name="Měna 2" xfId="8"/>
    <cellStyle name="Měna 6" xfId="6"/>
    <cellStyle name="Normální" xfId="0" builtinId="0" customBuiltin="1"/>
    <cellStyle name="Normální 14" xfId="7"/>
    <cellStyle name="Normální 2" xfId="2"/>
    <cellStyle name="Normální 2 2" xfId="9"/>
    <cellStyle name="Normální 2 3" xfId="5"/>
    <cellStyle name="Normální 3" xfId="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776141121" TargetMode="External"/><Relationship Id="rId21" Type="http://schemas.openxmlformats.org/officeDocument/2006/relationships/hyperlink" Target="https://podminky.urs.cz/item/CS_URS_2025_02/596211110" TargetMode="External"/><Relationship Id="rId42" Type="http://schemas.openxmlformats.org/officeDocument/2006/relationships/hyperlink" Target="https://podminky.urs.cz/item/CS_URS_2025_02/962081131" TargetMode="External"/><Relationship Id="rId63" Type="http://schemas.openxmlformats.org/officeDocument/2006/relationships/hyperlink" Target="https://podminky.urs.cz/item/CS_URS_2025_02/985331113" TargetMode="External"/><Relationship Id="rId84" Type="http://schemas.openxmlformats.org/officeDocument/2006/relationships/hyperlink" Target="https://podminky.urs.cz/item/CS_URS_2025_02/713191521" TargetMode="External"/><Relationship Id="rId138" Type="http://schemas.openxmlformats.org/officeDocument/2006/relationships/hyperlink" Target="https://podminky.urs.cz/item/CS_URS_2025_02/783301303" TargetMode="External"/><Relationship Id="rId107" Type="http://schemas.openxmlformats.org/officeDocument/2006/relationships/hyperlink" Target="https://podminky.urs.cz/item/CS_URS_2025_02/767661811" TargetMode="External"/><Relationship Id="rId11" Type="http://schemas.openxmlformats.org/officeDocument/2006/relationships/hyperlink" Target="https://podminky.urs.cz/item/CS_URS_2025_02/275321511" TargetMode="External"/><Relationship Id="rId32" Type="http://schemas.openxmlformats.org/officeDocument/2006/relationships/hyperlink" Target="https://podminky.urs.cz/item/CS_URS_2025_02/622222001" TargetMode="External"/><Relationship Id="rId53" Type="http://schemas.openxmlformats.org/officeDocument/2006/relationships/hyperlink" Target="https://podminky.urs.cz/item/CS_URS_2025_02/973031151" TargetMode="External"/><Relationship Id="rId74" Type="http://schemas.openxmlformats.org/officeDocument/2006/relationships/hyperlink" Target="https://podminky.urs.cz/item/CS_URS_2025_02/712341559" TargetMode="External"/><Relationship Id="rId128" Type="http://schemas.openxmlformats.org/officeDocument/2006/relationships/hyperlink" Target="https://podminky.urs.cz/item/CS_URS_2025_02/776991821" TargetMode="External"/><Relationship Id="rId149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162751119" TargetMode="External"/><Relationship Id="rId95" Type="http://schemas.openxmlformats.org/officeDocument/2006/relationships/hyperlink" Target="https://podminky.urs.cz/item/CS_URS_2025_02/763365132" TargetMode="External"/><Relationship Id="rId22" Type="http://schemas.openxmlformats.org/officeDocument/2006/relationships/hyperlink" Target="https://podminky.urs.cz/item/CS_URS_2025_02/611131121" TargetMode="External"/><Relationship Id="rId27" Type="http://schemas.openxmlformats.org/officeDocument/2006/relationships/hyperlink" Target="https://podminky.urs.cz/item/CS_URS_2025_02/612325223" TargetMode="External"/><Relationship Id="rId43" Type="http://schemas.openxmlformats.org/officeDocument/2006/relationships/hyperlink" Target="https://podminky.urs.cz/item/CS_URS_2025_02/966081125" TargetMode="External"/><Relationship Id="rId48" Type="http://schemas.openxmlformats.org/officeDocument/2006/relationships/hyperlink" Target="https://podminky.urs.cz/item/CS_URS_2025_02/968062747" TargetMode="External"/><Relationship Id="rId64" Type="http://schemas.openxmlformats.org/officeDocument/2006/relationships/hyperlink" Target="https://podminky.urs.cz/item/CS_URS_2025_02/997013212" TargetMode="External"/><Relationship Id="rId69" Type="http://schemas.openxmlformats.org/officeDocument/2006/relationships/hyperlink" Target="https://podminky.urs.cz/item/CS_URS_2025_02/998018002" TargetMode="External"/><Relationship Id="rId113" Type="http://schemas.openxmlformats.org/officeDocument/2006/relationships/hyperlink" Target="https://podminky.urs.cz/item/CS_URS_2025_02/998771312" TargetMode="External"/><Relationship Id="rId118" Type="http://schemas.openxmlformats.org/officeDocument/2006/relationships/hyperlink" Target="https://podminky.urs.cz/item/CS_URS_2025_02/776201811" TargetMode="External"/><Relationship Id="rId134" Type="http://schemas.openxmlformats.org/officeDocument/2006/relationships/hyperlink" Target="https://podminky.urs.cz/item/CS_URS_2025_02/781495211" TargetMode="External"/><Relationship Id="rId139" Type="http://schemas.openxmlformats.org/officeDocument/2006/relationships/hyperlink" Target="https://podminky.urs.cz/item/CS_URS_2025_02/783314201" TargetMode="External"/><Relationship Id="rId80" Type="http://schemas.openxmlformats.org/officeDocument/2006/relationships/hyperlink" Target="https://podminky.urs.cz/item/CS_URS_2025_02/713131151" TargetMode="External"/><Relationship Id="rId85" Type="http://schemas.openxmlformats.org/officeDocument/2006/relationships/hyperlink" Target="https://podminky.urs.cz/item/CS_URS_2025_02/998713312" TargetMode="External"/><Relationship Id="rId12" Type="http://schemas.openxmlformats.org/officeDocument/2006/relationships/hyperlink" Target="https://podminky.urs.cz/item/CS_URS_2025_02/275351121" TargetMode="External"/><Relationship Id="rId17" Type="http://schemas.openxmlformats.org/officeDocument/2006/relationships/hyperlink" Target="https://podminky.urs.cz/item/CS_URS_2025_02/310271021" TargetMode="External"/><Relationship Id="rId33" Type="http://schemas.openxmlformats.org/officeDocument/2006/relationships/hyperlink" Target="https://podminky.urs.cz/item/CS_URS_2025_02/637121116" TargetMode="External"/><Relationship Id="rId38" Type="http://schemas.openxmlformats.org/officeDocument/2006/relationships/hyperlink" Target="https://podminky.urs.cz/item/CS_URS_2025_02/953943211" TargetMode="External"/><Relationship Id="rId59" Type="http://schemas.openxmlformats.org/officeDocument/2006/relationships/hyperlink" Target="https://podminky.urs.cz/item/CS_URS_2025_02/977151124" TargetMode="External"/><Relationship Id="rId103" Type="http://schemas.openxmlformats.org/officeDocument/2006/relationships/hyperlink" Target="https://podminky.urs.cz/item/CS_URS_2025_02/766694116" TargetMode="External"/><Relationship Id="rId108" Type="http://schemas.openxmlformats.org/officeDocument/2006/relationships/hyperlink" Target="https://podminky.urs.cz/item/CS_URS_2025_02/771121011" TargetMode="External"/><Relationship Id="rId124" Type="http://schemas.openxmlformats.org/officeDocument/2006/relationships/hyperlink" Target="https://podminky.urs.cz/item/CS_URS_2025_02/776321211" TargetMode="External"/><Relationship Id="rId129" Type="http://schemas.openxmlformats.org/officeDocument/2006/relationships/hyperlink" Target="https://podminky.urs.cz/item/CS_URS_2025_02/776991822" TargetMode="External"/><Relationship Id="rId54" Type="http://schemas.openxmlformats.org/officeDocument/2006/relationships/hyperlink" Target="https://podminky.urs.cz/item/CS_URS_2025_02/974031132" TargetMode="External"/><Relationship Id="rId70" Type="http://schemas.openxmlformats.org/officeDocument/2006/relationships/hyperlink" Target="https://podminky.urs.cz/item/CS_URS_2025_02/712331111" TargetMode="External"/><Relationship Id="rId75" Type="http://schemas.openxmlformats.org/officeDocument/2006/relationships/hyperlink" Target="https://podminky.urs.cz/item/CS_URS_2025_02/712391171" TargetMode="External"/><Relationship Id="rId91" Type="http://schemas.openxmlformats.org/officeDocument/2006/relationships/hyperlink" Target="https://podminky.urs.cz/item/CS_URS_2025_02/763121714" TargetMode="External"/><Relationship Id="rId96" Type="http://schemas.openxmlformats.org/officeDocument/2006/relationships/hyperlink" Target="https://podminky.urs.cz/item/CS_URS_2025_02/998763512" TargetMode="External"/><Relationship Id="rId140" Type="http://schemas.openxmlformats.org/officeDocument/2006/relationships/hyperlink" Target="https://podminky.urs.cz/item/CS_URS_2025_02/783314201" TargetMode="External"/><Relationship Id="rId145" Type="http://schemas.openxmlformats.org/officeDocument/2006/relationships/hyperlink" Target="https://podminky.urs.cz/item/CS_URS_2025_02/784161501" TargetMode="External"/><Relationship Id="rId1" Type="http://schemas.openxmlformats.org/officeDocument/2006/relationships/hyperlink" Target="https://podminky.urs.cz/item/CS_URS_2025_02/113106121" TargetMode="External"/><Relationship Id="rId6" Type="http://schemas.openxmlformats.org/officeDocument/2006/relationships/hyperlink" Target="https://podminky.urs.cz/item/CS_URS_2025_02/171201231" TargetMode="External"/><Relationship Id="rId23" Type="http://schemas.openxmlformats.org/officeDocument/2006/relationships/hyperlink" Target="https://podminky.urs.cz/item/CS_URS_2025_02/611325221" TargetMode="External"/><Relationship Id="rId28" Type="http://schemas.openxmlformats.org/officeDocument/2006/relationships/hyperlink" Target="https://podminky.urs.cz/item/CS_URS_2025_02/612325225" TargetMode="External"/><Relationship Id="rId49" Type="http://schemas.openxmlformats.org/officeDocument/2006/relationships/hyperlink" Target="https://podminky.urs.cz/item/CS_URS_2025_02/968072455" TargetMode="External"/><Relationship Id="rId114" Type="http://schemas.openxmlformats.org/officeDocument/2006/relationships/hyperlink" Target="https://podminky.urs.cz/item/CS_URS_2025_02/776111115" TargetMode="External"/><Relationship Id="rId119" Type="http://schemas.openxmlformats.org/officeDocument/2006/relationships/hyperlink" Target="https://podminky.urs.cz/item/CS_URS_2025_02/776201812" TargetMode="External"/><Relationship Id="rId44" Type="http://schemas.openxmlformats.org/officeDocument/2006/relationships/hyperlink" Target="https://podminky.urs.cz/item/CS_URS_2025_02/967031732" TargetMode="External"/><Relationship Id="rId60" Type="http://schemas.openxmlformats.org/officeDocument/2006/relationships/hyperlink" Target="https://podminky.urs.cz/item/CS_URS_2025_02/977211111" TargetMode="External"/><Relationship Id="rId65" Type="http://schemas.openxmlformats.org/officeDocument/2006/relationships/hyperlink" Target="https://podminky.urs.cz/item/CS_URS_2025_02/997013501" TargetMode="External"/><Relationship Id="rId81" Type="http://schemas.openxmlformats.org/officeDocument/2006/relationships/hyperlink" Target="https://podminky.urs.cz/item/CS_URS_2025_02/713131621" TargetMode="External"/><Relationship Id="rId86" Type="http://schemas.openxmlformats.org/officeDocument/2006/relationships/hyperlink" Target="https://podminky.urs.cz/item/CS_URS_2025_02/735111810" TargetMode="External"/><Relationship Id="rId130" Type="http://schemas.openxmlformats.org/officeDocument/2006/relationships/hyperlink" Target="https://podminky.urs.cz/item/CS_URS_2025_02/998776312" TargetMode="External"/><Relationship Id="rId135" Type="http://schemas.openxmlformats.org/officeDocument/2006/relationships/hyperlink" Target="https://podminky.urs.cz/item/CS_URS_2025_02/998781312" TargetMode="External"/><Relationship Id="rId13" Type="http://schemas.openxmlformats.org/officeDocument/2006/relationships/hyperlink" Target="https://podminky.urs.cz/item/CS_URS_2025_02/275351122" TargetMode="External"/><Relationship Id="rId18" Type="http://schemas.openxmlformats.org/officeDocument/2006/relationships/hyperlink" Target="https://podminky.urs.cz/item/CS_URS_2025_02/340236211" TargetMode="External"/><Relationship Id="rId39" Type="http://schemas.openxmlformats.org/officeDocument/2006/relationships/hyperlink" Target="https://podminky.urs.cz/item/CS_URS_2025_02/953966112" TargetMode="External"/><Relationship Id="rId109" Type="http://schemas.openxmlformats.org/officeDocument/2006/relationships/hyperlink" Target="https://podminky.urs.cz/item/CS_URS_2025_02/771121026" TargetMode="External"/><Relationship Id="rId34" Type="http://schemas.openxmlformats.org/officeDocument/2006/relationships/hyperlink" Target="https://podminky.urs.cz/item/CS_URS_2025_02/637311131" TargetMode="External"/><Relationship Id="rId50" Type="http://schemas.openxmlformats.org/officeDocument/2006/relationships/hyperlink" Target="https://podminky.urs.cz/item/CS_URS_2025_02/968072456" TargetMode="External"/><Relationship Id="rId55" Type="http://schemas.openxmlformats.org/officeDocument/2006/relationships/hyperlink" Target="https://podminky.urs.cz/item/CS_URS_2025_02/975111131" TargetMode="External"/><Relationship Id="rId76" Type="http://schemas.openxmlformats.org/officeDocument/2006/relationships/hyperlink" Target="https://podminky.urs.cz/item/CS_URS_2025_02/712399096" TargetMode="External"/><Relationship Id="rId97" Type="http://schemas.openxmlformats.org/officeDocument/2006/relationships/hyperlink" Target="https://podminky.urs.cz/item/CS_URS_2025_02/764002851" TargetMode="External"/><Relationship Id="rId104" Type="http://schemas.openxmlformats.org/officeDocument/2006/relationships/hyperlink" Target="https://podminky.urs.cz/item/CS_URS_2025_02/766694126" TargetMode="External"/><Relationship Id="rId120" Type="http://schemas.openxmlformats.org/officeDocument/2006/relationships/hyperlink" Target="https://podminky.urs.cz/item/CS_URS_2025_02/776221111" TargetMode="External"/><Relationship Id="rId125" Type="http://schemas.openxmlformats.org/officeDocument/2006/relationships/hyperlink" Target="https://podminky.urs.cz/item/CS_URS_2025_02/776421111" TargetMode="External"/><Relationship Id="rId141" Type="http://schemas.openxmlformats.org/officeDocument/2006/relationships/hyperlink" Target="https://podminky.urs.cz/item/CS_URS_2025_02/783315101" TargetMode="External"/><Relationship Id="rId146" Type="http://schemas.openxmlformats.org/officeDocument/2006/relationships/hyperlink" Target="https://podminky.urs.cz/item/CS_URS_2025_02/784171101" TargetMode="External"/><Relationship Id="rId7" Type="http://schemas.openxmlformats.org/officeDocument/2006/relationships/hyperlink" Target="https://podminky.urs.cz/item/CS_URS_2025_02/174111101" TargetMode="External"/><Relationship Id="rId71" Type="http://schemas.openxmlformats.org/officeDocument/2006/relationships/hyperlink" Target="https://podminky.urs.cz/item/CS_URS_2025_02/712331801" TargetMode="External"/><Relationship Id="rId92" Type="http://schemas.openxmlformats.org/officeDocument/2006/relationships/hyperlink" Target="https://podminky.urs.cz/item/CS_URS_2025_02/763131411" TargetMode="External"/><Relationship Id="rId2" Type="http://schemas.openxmlformats.org/officeDocument/2006/relationships/hyperlink" Target="https://podminky.urs.cz/item/CS_URS_2025_02/121112004" TargetMode="External"/><Relationship Id="rId29" Type="http://schemas.openxmlformats.org/officeDocument/2006/relationships/hyperlink" Target="https://podminky.urs.cz/item/CS_URS_2025_02/612325417" TargetMode="External"/><Relationship Id="rId24" Type="http://schemas.openxmlformats.org/officeDocument/2006/relationships/hyperlink" Target="https://podminky.urs.cz/item/CS_URS_2025_02/611325225" TargetMode="External"/><Relationship Id="rId40" Type="http://schemas.openxmlformats.org/officeDocument/2006/relationships/hyperlink" Target="https://podminky.urs.cz/item/CS_URS_2025_02/962031011" TargetMode="External"/><Relationship Id="rId45" Type="http://schemas.openxmlformats.org/officeDocument/2006/relationships/hyperlink" Target="https://podminky.urs.cz/item/CS_URS_2025_02/967031734" TargetMode="External"/><Relationship Id="rId66" Type="http://schemas.openxmlformats.org/officeDocument/2006/relationships/hyperlink" Target="https://podminky.urs.cz/item/CS_URS_2025_02/997013509" TargetMode="External"/><Relationship Id="rId87" Type="http://schemas.openxmlformats.org/officeDocument/2006/relationships/hyperlink" Target="https://podminky.urs.cz/item/CS_URS_2025_02/751398032" TargetMode="External"/><Relationship Id="rId110" Type="http://schemas.openxmlformats.org/officeDocument/2006/relationships/hyperlink" Target="https://podminky.urs.cz/item/CS_URS_2025_02/771573810" TargetMode="External"/><Relationship Id="rId115" Type="http://schemas.openxmlformats.org/officeDocument/2006/relationships/hyperlink" Target="https://podminky.urs.cz/item/CS_URS_2025_02/776111125" TargetMode="External"/><Relationship Id="rId131" Type="http://schemas.openxmlformats.org/officeDocument/2006/relationships/hyperlink" Target="https://podminky.urs.cz/item/CS_URS_2025_02/781121011" TargetMode="External"/><Relationship Id="rId136" Type="http://schemas.openxmlformats.org/officeDocument/2006/relationships/hyperlink" Target="https://podminky.urs.cz/item/CS_URS_2025_02/783306811" TargetMode="External"/><Relationship Id="rId61" Type="http://schemas.openxmlformats.org/officeDocument/2006/relationships/hyperlink" Target="https://podminky.urs.cz/item/CS_URS_2025_02/978013141" TargetMode="External"/><Relationship Id="rId82" Type="http://schemas.openxmlformats.org/officeDocument/2006/relationships/hyperlink" Target="https://podminky.urs.cz/item/CS_URS_2025_02/713140826" TargetMode="External"/><Relationship Id="rId19" Type="http://schemas.openxmlformats.org/officeDocument/2006/relationships/hyperlink" Target="https://podminky.urs.cz/item/CS_URS_2025_02/340271021" TargetMode="External"/><Relationship Id="rId14" Type="http://schemas.openxmlformats.org/officeDocument/2006/relationships/hyperlink" Target="https://podminky.urs.cz/item/CS_URS_2025_02/275362021" TargetMode="External"/><Relationship Id="rId30" Type="http://schemas.openxmlformats.org/officeDocument/2006/relationships/hyperlink" Target="https://podminky.urs.cz/item/CS_URS_2025_02/619991001" TargetMode="External"/><Relationship Id="rId35" Type="http://schemas.openxmlformats.org/officeDocument/2006/relationships/hyperlink" Target="https://podminky.urs.cz/item/CS_URS_2025_02/642944121" TargetMode="External"/><Relationship Id="rId56" Type="http://schemas.openxmlformats.org/officeDocument/2006/relationships/hyperlink" Target="https://podminky.urs.cz/item/CS_URS_2025_02/975111132" TargetMode="External"/><Relationship Id="rId77" Type="http://schemas.openxmlformats.org/officeDocument/2006/relationships/hyperlink" Target="https://podminky.urs.cz/item/CS_URS_2025_02/712771601" TargetMode="External"/><Relationship Id="rId100" Type="http://schemas.openxmlformats.org/officeDocument/2006/relationships/hyperlink" Target="https://podminky.urs.cz/item/CS_URS_2025_02/766663911" TargetMode="External"/><Relationship Id="rId105" Type="http://schemas.openxmlformats.org/officeDocument/2006/relationships/hyperlink" Target="https://podminky.urs.cz/item/CS_URS_2025_02/767210161" TargetMode="External"/><Relationship Id="rId126" Type="http://schemas.openxmlformats.org/officeDocument/2006/relationships/hyperlink" Target="https://podminky.urs.cz/item/CS_URS_2025_02/776421311" TargetMode="External"/><Relationship Id="rId147" Type="http://schemas.openxmlformats.org/officeDocument/2006/relationships/hyperlink" Target="https://podminky.urs.cz/item/CS_URS_2025_02/784181121" TargetMode="External"/><Relationship Id="rId8" Type="http://schemas.openxmlformats.org/officeDocument/2006/relationships/hyperlink" Target="https://podminky.urs.cz/item/CS_URS_2025_02/181912112" TargetMode="External"/><Relationship Id="rId51" Type="http://schemas.openxmlformats.org/officeDocument/2006/relationships/hyperlink" Target="https://podminky.urs.cz/item/CS_URS_2025_02/968082018" TargetMode="External"/><Relationship Id="rId72" Type="http://schemas.openxmlformats.org/officeDocument/2006/relationships/hyperlink" Target="https://podminky.urs.cz/item/CS_URS_2025_02/712340831" TargetMode="External"/><Relationship Id="rId93" Type="http://schemas.openxmlformats.org/officeDocument/2006/relationships/hyperlink" Target="https://podminky.urs.cz/item/CS_URS_2025_02/763131451" TargetMode="External"/><Relationship Id="rId98" Type="http://schemas.openxmlformats.org/officeDocument/2006/relationships/hyperlink" Target="https://podminky.urs.cz/item/CS_URS_2025_02/998764312" TargetMode="External"/><Relationship Id="rId121" Type="http://schemas.openxmlformats.org/officeDocument/2006/relationships/hyperlink" Target="https://podminky.urs.cz/item/CS_URS_2025_02/776301812" TargetMode="External"/><Relationship Id="rId142" Type="http://schemas.openxmlformats.org/officeDocument/2006/relationships/hyperlink" Target="https://podminky.urs.cz/item/CS_URS_2025_02/783317101" TargetMode="External"/><Relationship Id="rId3" Type="http://schemas.openxmlformats.org/officeDocument/2006/relationships/hyperlink" Target="https://podminky.urs.cz/item/CS_URS_2025_02/131213701" TargetMode="External"/><Relationship Id="rId25" Type="http://schemas.openxmlformats.org/officeDocument/2006/relationships/hyperlink" Target="https://podminky.urs.cz/item/CS_URS_2025_02/612131111" TargetMode="External"/><Relationship Id="rId46" Type="http://schemas.openxmlformats.org/officeDocument/2006/relationships/hyperlink" Target="https://podminky.urs.cz/item/CS_URS_2025_02/968062244" TargetMode="External"/><Relationship Id="rId67" Type="http://schemas.openxmlformats.org/officeDocument/2006/relationships/hyperlink" Target="https://podminky.urs.cz/item/CS_URS_2025_02/997013631" TargetMode="External"/><Relationship Id="rId116" Type="http://schemas.openxmlformats.org/officeDocument/2006/relationships/hyperlink" Target="https://podminky.urs.cz/item/CS_URS_2025_02/776121321" TargetMode="External"/><Relationship Id="rId137" Type="http://schemas.openxmlformats.org/officeDocument/2006/relationships/hyperlink" Target="https://podminky.urs.cz/item/CS_URS_2025_02/783306801" TargetMode="External"/><Relationship Id="rId20" Type="http://schemas.openxmlformats.org/officeDocument/2006/relationships/hyperlink" Target="https://podminky.urs.cz/item/CS_URS_2025_02/564871011" TargetMode="External"/><Relationship Id="rId41" Type="http://schemas.openxmlformats.org/officeDocument/2006/relationships/hyperlink" Target="https://podminky.urs.cz/item/CS_URS_2025_02/962032181" TargetMode="External"/><Relationship Id="rId62" Type="http://schemas.openxmlformats.org/officeDocument/2006/relationships/hyperlink" Target="https://podminky.urs.cz/item/CS_URS_2025_02/979054441" TargetMode="External"/><Relationship Id="rId83" Type="http://schemas.openxmlformats.org/officeDocument/2006/relationships/hyperlink" Target="https://podminky.urs.cz/item/CS_URS_2025_02/713141138" TargetMode="External"/><Relationship Id="rId88" Type="http://schemas.openxmlformats.org/officeDocument/2006/relationships/hyperlink" Target="https://podminky.urs.cz/item/CS_URS_2025_02/998751311" TargetMode="External"/><Relationship Id="rId111" Type="http://schemas.openxmlformats.org/officeDocument/2006/relationships/hyperlink" Target="https://podminky.urs.cz/item/CS_URS_2025_02/771574516" TargetMode="External"/><Relationship Id="rId132" Type="http://schemas.openxmlformats.org/officeDocument/2006/relationships/hyperlink" Target="https://podminky.urs.cz/item/CS_URS_2025_02/781472316" TargetMode="External"/><Relationship Id="rId15" Type="http://schemas.openxmlformats.org/officeDocument/2006/relationships/hyperlink" Target="https://podminky.urs.cz/item/CS_URS_2025_02/310232075" TargetMode="External"/><Relationship Id="rId36" Type="http://schemas.openxmlformats.org/officeDocument/2006/relationships/hyperlink" Target="https://podminky.urs.cz/item/CS_URS_2025_02/949101112" TargetMode="External"/><Relationship Id="rId57" Type="http://schemas.openxmlformats.org/officeDocument/2006/relationships/hyperlink" Target="https://podminky.urs.cz/item/CS_URS_2025_02/975111133" TargetMode="External"/><Relationship Id="rId106" Type="http://schemas.openxmlformats.org/officeDocument/2006/relationships/hyperlink" Target="https://podminky.urs.cz/item/CS_URS_2025_02/767391112" TargetMode="External"/><Relationship Id="rId127" Type="http://schemas.openxmlformats.org/officeDocument/2006/relationships/hyperlink" Target="https://podminky.urs.cz/item/CS_URS_2025_02/776431111" TargetMode="External"/><Relationship Id="rId10" Type="http://schemas.openxmlformats.org/officeDocument/2006/relationships/hyperlink" Target="https://podminky.urs.cz/item/CS_URS_2025_02/213141111" TargetMode="External"/><Relationship Id="rId31" Type="http://schemas.openxmlformats.org/officeDocument/2006/relationships/hyperlink" Target="https://podminky.urs.cz/item/CS_URS_2025_02/619995001" TargetMode="External"/><Relationship Id="rId52" Type="http://schemas.openxmlformats.org/officeDocument/2006/relationships/hyperlink" Target="https://podminky.urs.cz/item/CS_URS_2025_02/968082022" TargetMode="External"/><Relationship Id="rId73" Type="http://schemas.openxmlformats.org/officeDocument/2006/relationships/hyperlink" Target="https://podminky.urs.cz/item/CS_URS_2025_02/712340832" TargetMode="External"/><Relationship Id="rId78" Type="http://schemas.openxmlformats.org/officeDocument/2006/relationships/hyperlink" Target="https://podminky.urs.cz/item/CS_URS_2025_02/712990812" TargetMode="External"/><Relationship Id="rId94" Type="http://schemas.openxmlformats.org/officeDocument/2006/relationships/hyperlink" Target="https://podminky.urs.cz/item/CS_URS_2025_02/763131821" TargetMode="External"/><Relationship Id="rId99" Type="http://schemas.openxmlformats.org/officeDocument/2006/relationships/hyperlink" Target="https://podminky.urs.cz/item/CS_URS_2025_02/766111820" TargetMode="External"/><Relationship Id="rId101" Type="http://schemas.openxmlformats.org/officeDocument/2006/relationships/hyperlink" Target="https://podminky.urs.cz/item/CS_URS_2025_02/766691811" TargetMode="External"/><Relationship Id="rId122" Type="http://schemas.openxmlformats.org/officeDocument/2006/relationships/hyperlink" Target="https://podminky.urs.cz/item/CS_URS_2025_02/776311111" TargetMode="External"/><Relationship Id="rId143" Type="http://schemas.openxmlformats.org/officeDocument/2006/relationships/hyperlink" Target="https://podminky.urs.cz/item/CS_URS_2025_02/784121001" TargetMode="External"/><Relationship Id="rId148" Type="http://schemas.openxmlformats.org/officeDocument/2006/relationships/hyperlink" Target="https://podminky.urs.cz/item/CS_URS_2025_02/784211101" TargetMode="External"/><Relationship Id="rId4" Type="http://schemas.openxmlformats.org/officeDocument/2006/relationships/hyperlink" Target="https://podminky.urs.cz/item/CS_URS_2025_02/162751117" TargetMode="External"/><Relationship Id="rId9" Type="http://schemas.openxmlformats.org/officeDocument/2006/relationships/hyperlink" Target="https://podminky.urs.cz/item/CS_URS_2025_02/184818234" TargetMode="External"/><Relationship Id="rId26" Type="http://schemas.openxmlformats.org/officeDocument/2006/relationships/hyperlink" Target="https://podminky.urs.cz/item/CS_URS_2025_02/612142001" TargetMode="External"/><Relationship Id="rId47" Type="http://schemas.openxmlformats.org/officeDocument/2006/relationships/hyperlink" Target="https://podminky.urs.cz/item/CS_URS_2025_02/968062245" TargetMode="External"/><Relationship Id="rId68" Type="http://schemas.openxmlformats.org/officeDocument/2006/relationships/hyperlink" Target="https://podminky.urs.cz/item/CS_URS_2025_02/997013814" TargetMode="External"/><Relationship Id="rId89" Type="http://schemas.openxmlformats.org/officeDocument/2006/relationships/hyperlink" Target="https://podminky.urs.cz/item/CS_URS_2025_02/763111411" TargetMode="External"/><Relationship Id="rId112" Type="http://schemas.openxmlformats.org/officeDocument/2006/relationships/hyperlink" Target="https://podminky.urs.cz/item/CS_URS_2025_02/771592011" TargetMode="External"/><Relationship Id="rId133" Type="http://schemas.openxmlformats.org/officeDocument/2006/relationships/hyperlink" Target="https://podminky.urs.cz/item/CS_URS_2025_02/781473810" TargetMode="External"/><Relationship Id="rId16" Type="http://schemas.openxmlformats.org/officeDocument/2006/relationships/hyperlink" Target="https://podminky.urs.cz/item/CS_URS_2025_02/310238211" TargetMode="External"/><Relationship Id="rId37" Type="http://schemas.openxmlformats.org/officeDocument/2006/relationships/hyperlink" Target="https://podminky.urs.cz/item/CS_URS_2025_02/952901111" TargetMode="External"/><Relationship Id="rId58" Type="http://schemas.openxmlformats.org/officeDocument/2006/relationships/hyperlink" Target="https://podminky.urs.cz/item/CS_URS_2025_02/976072221" TargetMode="External"/><Relationship Id="rId79" Type="http://schemas.openxmlformats.org/officeDocument/2006/relationships/hyperlink" Target="https://podminky.urs.cz/item/CS_URS_2025_02/998712312" TargetMode="External"/><Relationship Id="rId102" Type="http://schemas.openxmlformats.org/officeDocument/2006/relationships/hyperlink" Target="https://podminky.urs.cz/item/CS_URS_2025_02/766691812" TargetMode="External"/><Relationship Id="rId123" Type="http://schemas.openxmlformats.org/officeDocument/2006/relationships/hyperlink" Target="https://podminky.urs.cz/item/CS_URS_2025_02/776321111" TargetMode="External"/><Relationship Id="rId144" Type="http://schemas.openxmlformats.org/officeDocument/2006/relationships/hyperlink" Target="https://podminky.urs.cz/item/CS_URS_2025_02/784121011" TargetMode="External"/><Relationship Id="rId90" Type="http://schemas.openxmlformats.org/officeDocument/2006/relationships/hyperlink" Target="https://podminky.urs.cz/item/CS_URS_2025_02/76311171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60001000" TargetMode="External"/><Relationship Id="rId2" Type="http://schemas.openxmlformats.org/officeDocument/2006/relationships/hyperlink" Target="https://podminky.urs.cz/item/CS_URS_2025_02/045203000" TargetMode="External"/><Relationship Id="rId1" Type="http://schemas.openxmlformats.org/officeDocument/2006/relationships/hyperlink" Target="https://podminky.urs.cz/item/CS_URS_2025_02/030001000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5_02/091002000" TargetMode="External"/><Relationship Id="rId4" Type="http://schemas.openxmlformats.org/officeDocument/2006/relationships/hyperlink" Target="https://podminky.urs.cz/item/CS_URS_2025_02/070001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opLeftCell="A67" workbookViewId="0">
      <selection activeCell="AK26" sqref="AK26:AO2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597" t="s">
        <v>6</v>
      </c>
      <c r="AS2" s="598"/>
      <c r="AT2" s="598"/>
      <c r="AU2" s="598"/>
      <c r="AV2" s="598"/>
      <c r="AW2" s="598"/>
      <c r="AX2" s="598"/>
      <c r="AY2" s="598"/>
      <c r="AZ2" s="598"/>
      <c r="BA2" s="598"/>
      <c r="BB2" s="598"/>
      <c r="BC2" s="598"/>
      <c r="BD2" s="598"/>
      <c r="BE2" s="598"/>
      <c r="BS2" s="20" t="s">
        <v>7</v>
      </c>
      <c r="BT2" s="20" t="s">
        <v>8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pans="1:74" s="1" customFormat="1" ht="24.95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pans="1:74" s="1" customFormat="1" ht="12" customHeight="1">
      <c r="B5" s="23"/>
      <c r="D5" s="27" t="s">
        <v>14</v>
      </c>
      <c r="K5" s="627" t="s">
        <v>15</v>
      </c>
      <c r="L5" s="598"/>
      <c r="M5" s="598"/>
      <c r="N5" s="598"/>
      <c r="O5" s="598"/>
      <c r="P5" s="598"/>
      <c r="Q5" s="598"/>
      <c r="R5" s="598"/>
      <c r="S5" s="598"/>
      <c r="T5" s="598"/>
      <c r="U5" s="598"/>
      <c r="V5" s="598"/>
      <c r="W5" s="598"/>
      <c r="X5" s="598"/>
      <c r="Y5" s="598"/>
      <c r="Z5" s="598"/>
      <c r="AA5" s="598"/>
      <c r="AB5" s="598"/>
      <c r="AC5" s="598"/>
      <c r="AD5" s="598"/>
      <c r="AE5" s="598"/>
      <c r="AF5" s="598"/>
      <c r="AG5" s="598"/>
      <c r="AH5" s="598"/>
      <c r="AI5" s="598"/>
      <c r="AJ5" s="598"/>
      <c r="AK5" s="598"/>
      <c r="AL5" s="598"/>
      <c r="AM5" s="598"/>
      <c r="AN5" s="598"/>
      <c r="AO5" s="598"/>
      <c r="AR5" s="23"/>
      <c r="BE5" s="624" t="s">
        <v>16</v>
      </c>
      <c r="BS5" s="20" t="s">
        <v>7</v>
      </c>
    </row>
    <row r="6" spans="1:74" s="1" customFormat="1" ht="36.950000000000003" customHeight="1">
      <c r="B6" s="23"/>
      <c r="D6" s="29" t="s">
        <v>17</v>
      </c>
      <c r="K6" s="628" t="s">
        <v>18</v>
      </c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598"/>
      <c r="AD6" s="598"/>
      <c r="AE6" s="598"/>
      <c r="AF6" s="598"/>
      <c r="AG6" s="598"/>
      <c r="AH6" s="598"/>
      <c r="AI6" s="598"/>
      <c r="AJ6" s="598"/>
      <c r="AK6" s="598"/>
      <c r="AL6" s="598"/>
      <c r="AM6" s="598"/>
      <c r="AN6" s="598"/>
      <c r="AO6" s="598"/>
      <c r="AR6" s="23"/>
      <c r="BE6" s="625"/>
      <c r="BS6" s="20" t="s">
        <v>7</v>
      </c>
    </row>
    <row r="7" spans="1:74" s="1" customFormat="1" ht="12" customHeight="1">
      <c r="B7" s="23"/>
      <c r="D7" s="30" t="s">
        <v>19</v>
      </c>
      <c r="K7" s="28" t="s">
        <v>3</v>
      </c>
      <c r="AK7" s="30" t="s">
        <v>20</v>
      </c>
      <c r="AN7" s="28" t="s">
        <v>3</v>
      </c>
      <c r="AR7" s="23"/>
      <c r="BE7" s="625"/>
      <c r="BS7" s="20" t="s">
        <v>7</v>
      </c>
    </row>
    <row r="8" spans="1:74" s="1" customFormat="1" ht="12" customHeight="1">
      <c r="B8" s="23"/>
      <c r="D8" s="30" t="s">
        <v>21</v>
      </c>
      <c r="K8" s="28" t="s">
        <v>22</v>
      </c>
      <c r="AK8" s="30" t="s">
        <v>23</v>
      </c>
      <c r="AN8" s="31" t="s">
        <v>24</v>
      </c>
      <c r="AR8" s="23"/>
      <c r="BE8" s="625"/>
      <c r="BS8" s="20" t="s">
        <v>7</v>
      </c>
    </row>
    <row r="9" spans="1:74" s="1" customFormat="1" ht="14.45" customHeight="1">
      <c r="B9" s="23"/>
      <c r="AR9" s="23"/>
      <c r="BE9" s="625"/>
      <c r="BS9" s="20" t="s">
        <v>7</v>
      </c>
    </row>
    <row r="10" spans="1:74" s="1" customFormat="1" ht="12" customHeight="1">
      <c r="B10" s="23"/>
      <c r="D10" s="30" t="s">
        <v>25</v>
      </c>
      <c r="AK10" s="30" t="s">
        <v>26</v>
      </c>
      <c r="AN10" s="28" t="s">
        <v>3</v>
      </c>
      <c r="AR10" s="23"/>
      <c r="BE10" s="625"/>
      <c r="BS10" s="20" t="s">
        <v>7</v>
      </c>
    </row>
    <row r="11" spans="1:74" s="1" customFormat="1" ht="18.399999999999999" customHeight="1">
      <c r="B11" s="23"/>
      <c r="E11" s="28" t="s">
        <v>27</v>
      </c>
      <c r="AK11" s="30" t="s">
        <v>28</v>
      </c>
      <c r="AN11" s="28" t="s">
        <v>3</v>
      </c>
      <c r="AR11" s="23"/>
      <c r="BE11" s="625"/>
      <c r="BS11" s="20" t="s">
        <v>7</v>
      </c>
    </row>
    <row r="12" spans="1:74" s="1" customFormat="1" ht="6.95" customHeight="1">
      <c r="B12" s="23"/>
      <c r="AR12" s="23"/>
      <c r="BE12" s="625"/>
      <c r="BS12" s="20" t="s">
        <v>7</v>
      </c>
    </row>
    <row r="13" spans="1:74" s="1" customFormat="1" ht="12" customHeight="1">
      <c r="B13" s="23"/>
      <c r="D13" s="30" t="s">
        <v>29</v>
      </c>
      <c r="AK13" s="30" t="s">
        <v>26</v>
      </c>
      <c r="AN13" s="32" t="s">
        <v>30</v>
      </c>
      <c r="AR13" s="23"/>
      <c r="BE13" s="625"/>
      <c r="BS13" s="20" t="s">
        <v>7</v>
      </c>
    </row>
    <row r="14" spans="1:74" ht="12.75">
      <c r="B14" s="23"/>
      <c r="E14" s="629" t="s">
        <v>30</v>
      </c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F14" s="630"/>
      <c r="AG14" s="630"/>
      <c r="AH14" s="630"/>
      <c r="AI14" s="630"/>
      <c r="AJ14" s="630"/>
      <c r="AK14" s="30" t="s">
        <v>28</v>
      </c>
      <c r="AN14" s="32" t="s">
        <v>30</v>
      </c>
      <c r="AR14" s="23"/>
      <c r="BE14" s="625"/>
      <c r="BS14" s="20" t="s">
        <v>7</v>
      </c>
    </row>
    <row r="15" spans="1:74" s="1" customFormat="1" ht="6.95" customHeight="1">
      <c r="B15" s="23"/>
      <c r="AR15" s="23"/>
      <c r="BE15" s="625"/>
      <c r="BS15" s="20" t="s">
        <v>4</v>
      </c>
    </row>
    <row r="16" spans="1:74" s="1" customFormat="1" ht="12" customHeight="1">
      <c r="B16" s="23"/>
      <c r="D16" s="30" t="s">
        <v>31</v>
      </c>
      <c r="AK16" s="30" t="s">
        <v>26</v>
      </c>
      <c r="AN16" s="28" t="s">
        <v>3</v>
      </c>
      <c r="AR16" s="23"/>
      <c r="BE16" s="625"/>
      <c r="BS16" s="20" t="s">
        <v>4</v>
      </c>
    </row>
    <row r="17" spans="1:71" s="1" customFormat="1" ht="18.399999999999999" customHeight="1">
      <c r="B17" s="23"/>
      <c r="E17" s="28" t="s">
        <v>32</v>
      </c>
      <c r="AK17" s="30" t="s">
        <v>28</v>
      </c>
      <c r="AN17" s="28" t="s">
        <v>3</v>
      </c>
      <c r="AR17" s="23"/>
      <c r="BE17" s="625"/>
      <c r="BS17" s="20" t="s">
        <v>33</v>
      </c>
    </row>
    <row r="18" spans="1:71" s="1" customFormat="1" ht="6.95" customHeight="1">
      <c r="B18" s="23"/>
      <c r="AR18" s="23"/>
      <c r="BE18" s="625"/>
      <c r="BS18" s="20" t="s">
        <v>7</v>
      </c>
    </row>
    <row r="19" spans="1:71" s="1" customFormat="1" ht="12" customHeight="1">
      <c r="B19" s="23"/>
      <c r="D19" s="30" t="s">
        <v>34</v>
      </c>
      <c r="AK19" s="30" t="s">
        <v>26</v>
      </c>
      <c r="AN19" s="28" t="s">
        <v>3</v>
      </c>
      <c r="AR19" s="23"/>
      <c r="BE19" s="625"/>
      <c r="BS19" s="20" t="s">
        <v>7</v>
      </c>
    </row>
    <row r="20" spans="1:71" s="1" customFormat="1" ht="18.399999999999999" customHeight="1">
      <c r="B20" s="23"/>
      <c r="E20" s="28" t="s">
        <v>35</v>
      </c>
      <c r="AK20" s="30" t="s">
        <v>28</v>
      </c>
      <c r="AN20" s="28" t="s">
        <v>3</v>
      </c>
      <c r="AR20" s="23"/>
      <c r="BE20" s="625"/>
      <c r="BS20" s="20" t="s">
        <v>4</v>
      </c>
    </row>
    <row r="21" spans="1:71" s="1" customFormat="1" ht="6.95" customHeight="1">
      <c r="B21" s="23"/>
      <c r="AR21" s="23"/>
      <c r="BE21" s="625"/>
    </row>
    <row r="22" spans="1:71" s="1" customFormat="1" ht="12" customHeight="1">
      <c r="B22" s="23"/>
      <c r="D22" s="30" t="s">
        <v>36</v>
      </c>
      <c r="AR22" s="23"/>
      <c r="BE22" s="625"/>
    </row>
    <row r="23" spans="1:71" s="1" customFormat="1" ht="47.25" customHeight="1">
      <c r="B23" s="23"/>
      <c r="E23" s="631" t="s">
        <v>37</v>
      </c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  <c r="AD23" s="631"/>
      <c r="AE23" s="631"/>
      <c r="AF23" s="631"/>
      <c r="AG23" s="631"/>
      <c r="AH23" s="631"/>
      <c r="AI23" s="631"/>
      <c r="AJ23" s="631"/>
      <c r="AK23" s="631"/>
      <c r="AL23" s="631"/>
      <c r="AM23" s="631"/>
      <c r="AN23" s="631"/>
      <c r="AR23" s="23"/>
      <c r="BE23" s="625"/>
    </row>
    <row r="24" spans="1:71" s="1" customFormat="1" ht="6.95" customHeight="1">
      <c r="B24" s="23"/>
      <c r="AR24" s="23"/>
      <c r="BE24" s="625"/>
    </row>
    <row r="25" spans="1:71" s="1" customFormat="1" ht="6.95" customHeight="1">
      <c r="B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23"/>
      <c r="BE25" s="625"/>
    </row>
    <row r="26" spans="1:71" s="2" customFormat="1" ht="25.9" customHeight="1">
      <c r="A26" s="35"/>
      <c r="B26" s="36"/>
      <c r="C26" s="35"/>
      <c r="D26" s="37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632">
        <f>ROUND(AG54,2)</f>
        <v>0</v>
      </c>
      <c r="AL26" s="633"/>
      <c r="AM26" s="633"/>
      <c r="AN26" s="633"/>
      <c r="AO26" s="633"/>
      <c r="AP26" s="35"/>
      <c r="AQ26" s="35"/>
      <c r="AR26" s="36"/>
      <c r="BE26" s="625"/>
    </row>
    <row r="27" spans="1:71" s="2" customFormat="1" ht="6.95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625"/>
    </row>
    <row r="28" spans="1:71" s="2" customFormat="1" ht="12.75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634" t="s">
        <v>39</v>
      </c>
      <c r="M28" s="634"/>
      <c r="N28" s="634"/>
      <c r="O28" s="634"/>
      <c r="P28" s="634"/>
      <c r="Q28" s="35"/>
      <c r="R28" s="35"/>
      <c r="S28" s="35"/>
      <c r="T28" s="35"/>
      <c r="U28" s="35"/>
      <c r="V28" s="35"/>
      <c r="W28" s="634" t="s">
        <v>40</v>
      </c>
      <c r="X28" s="634"/>
      <c r="Y28" s="634"/>
      <c r="Z28" s="634"/>
      <c r="AA28" s="634"/>
      <c r="AB28" s="634"/>
      <c r="AC28" s="634"/>
      <c r="AD28" s="634"/>
      <c r="AE28" s="634"/>
      <c r="AF28" s="35"/>
      <c r="AG28" s="35"/>
      <c r="AH28" s="35"/>
      <c r="AI28" s="35"/>
      <c r="AJ28" s="35"/>
      <c r="AK28" s="634" t="s">
        <v>41</v>
      </c>
      <c r="AL28" s="634"/>
      <c r="AM28" s="634"/>
      <c r="AN28" s="634"/>
      <c r="AO28" s="634"/>
      <c r="AP28" s="35"/>
      <c r="AQ28" s="35"/>
      <c r="AR28" s="36"/>
      <c r="BE28" s="625"/>
    </row>
    <row r="29" spans="1:71" s="3" customFormat="1" ht="14.45" customHeight="1">
      <c r="B29" s="40"/>
      <c r="D29" s="30" t="s">
        <v>42</v>
      </c>
      <c r="F29" s="30" t="s">
        <v>43</v>
      </c>
      <c r="L29" s="613">
        <v>0.21</v>
      </c>
      <c r="M29" s="612"/>
      <c r="N29" s="612"/>
      <c r="O29" s="612"/>
      <c r="P29" s="612"/>
      <c r="W29" s="611">
        <f>ROUND(AZ54, 2)</f>
        <v>0</v>
      </c>
      <c r="X29" s="612"/>
      <c r="Y29" s="612"/>
      <c r="Z29" s="612"/>
      <c r="AA29" s="612"/>
      <c r="AB29" s="612"/>
      <c r="AC29" s="612"/>
      <c r="AD29" s="612"/>
      <c r="AE29" s="612"/>
      <c r="AK29" s="611">
        <f>ROUND(AV54, 2)</f>
        <v>0</v>
      </c>
      <c r="AL29" s="612"/>
      <c r="AM29" s="612"/>
      <c r="AN29" s="612"/>
      <c r="AO29" s="612"/>
      <c r="AR29" s="40"/>
      <c r="BE29" s="626"/>
    </row>
    <row r="30" spans="1:71" s="3" customFormat="1" ht="14.45" customHeight="1">
      <c r="B30" s="40"/>
      <c r="F30" s="30" t="s">
        <v>44</v>
      </c>
      <c r="L30" s="613">
        <v>0.12</v>
      </c>
      <c r="M30" s="612"/>
      <c r="N30" s="612"/>
      <c r="O30" s="612"/>
      <c r="P30" s="612"/>
      <c r="W30" s="611">
        <f>ROUND(BA54, 2)</f>
        <v>0</v>
      </c>
      <c r="X30" s="612"/>
      <c r="Y30" s="612"/>
      <c r="Z30" s="612"/>
      <c r="AA30" s="612"/>
      <c r="AB30" s="612"/>
      <c r="AC30" s="612"/>
      <c r="AD30" s="612"/>
      <c r="AE30" s="612"/>
      <c r="AK30" s="611">
        <f>ROUND(AW54, 2)</f>
        <v>0</v>
      </c>
      <c r="AL30" s="612"/>
      <c r="AM30" s="612"/>
      <c r="AN30" s="612"/>
      <c r="AO30" s="612"/>
      <c r="AR30" s="40"/>
      <c r="BE30" s="626"/>
    </row>
    <row r="31" spans="1:71" s="3" customFormat="1" ht="14.45" hidden="1" customHeight="1">
      <c r="B31" s="40"/>
      <c r="F31" s="30" t="s">
        <v>45</v>
      </c>
      <c r="L31" s="613">
        <v>0.21</v>
      </c>
      <c r="M31" s="612"/>
      <c r="N31" s="612"/>
      <c r="O31" s="612"/>
      <c r="P31" s="612"/>
      <c r="W31" s="611">
        <f>ROUND(BB54, 2)</f>
        <v>0</v>
      </c>
      <c r="X31" s="612"/>
      <c r="Y31" s="612"/>
      <c r="Z31" s="612"/>
      <c r="AA31" s="612"/>
      <c r="AB31" s="612"/>
      <c r="AC31" s="612"/>
      <c r="AD31" s="612"/>
      <c r="AE31" s="612"/>
      <c r="AK31" s="611">
        <v>0</v>
      </c>
      <c r="AL31" s="612"/>
      <c r="AM31" s="612"/>
      <c r="AN31" s="612"/>
      <c r="AO31" s="612"/>
      <c r="AR31" s="40"/>
      <c r="BE31" s="626"/>
    </row>
    <row r="32" spans="1:71" s="3" customFormat="1" ht="14.45" hidden="1" customHeight="1">
      <c r="B32" s="40"/>
      <c r="F32" s="30" t="s">
        <v>46</v>
      </c>
      <c r="L32" s="613">
        <v>0.12</v>
      </c>
      <c r="M32" s="612"/>
      <c r="N32" s="612"/>
      <c r="O32" s="612"/>
      <c r="P32" s="612"/>
      <c r="W32" s="611">
        <f>ROUND(BC54, 2)</f>
        <v>0</v>
      </c>
      <c r="X32" s="612"/>
      <c r="Y32" s="612"/>
      <c r="Z32" s="612"/>
      <c r="AA32" s="612"/>
      <c r="AB32" s="612"/>
      <c r="AC32" s="612"/>
      <c r="AD32" s="612"/>
      <c r="AE32" s="612"/>
      <c r="AK32" s="611">
        <v>0</v>
      </c>
      <c r="AL32" s="612"/>
      <c r="AM32" s="612"/>
      <c r="AN32" s="612"/>
      <c r="AO32" s="612"/>
      <c r="AR32" s="40"/>
      <c r="BE32" s="626"/>
    </row>
    <row r="33" spans="1:57" s="3" customFormat="1" ht="14.45" hidden="1" customHeight="1">
      <c r="B33" s="40"/>
      <c r="F33" s="30" t="s">
        <v>47</v>
      </c>
      <c r="L33" s="613">
        <v>0</v>
      </c>
      <c r="M33" s="612"/>
      <c r="N33" s="612"/>
      <c r="O33" s="612"/>
      <c r="P33" s="612"/>
      <c r="W33" s="611">
        <f>ROUND(BD54, 2)</f>
        <v>0</v>
      </c>
      <c r="X33" s="612"/>
      <c r="Y33" s="612"/>
      <c r="Z33" s="612"/>
      <c r="AA33" s="612"/>
      <c r="AB33" s="612"/>
      <c r="AC33" s="612"/>
      <c r="AD33" s="612"/>
      <c r="AE33" s="612"/>
      <c r="AK33" s="611">
        <v>0</v>
      </c>
      <c r="AL33" s="612"/>
      <c r="AM33" s="612"/>
      <c r="AN33" s="612"/>
      <c r="AO33" s="612"/>
      <c r="AR33" s="40"/>
    </row>
    <row r="34" spans="1:57" s="2" customFormat="1" ht="6.95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35"/>
    </row>
    <row r="35" spans="1:57" s="2" customFormat="1" ht="25.9" customHeight="1">
      <c r="A35" s="35"/>
      <c r="B35" s="36"/>
      <c r="C35" s="41"/>
      <c r="D35" s="42" t="s">
        <v>48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49</v>
      </c>
      <c r="U35" s="43"/>
      <c r="V35" s="43"/>
      <c r="W35" s="43"/>
      <c r="X35" s="614" t="s">
        <v>50</v>
      </c>
      <c r="Y35" s="615"/>
      <c r="Z35" s="615"/>
      <c r="AA35" s="615"/>
      <c r="AB35" s="615"/>
      <c r="AC35" s="43"/>
      <c r="AD35" s="43"/>
      <c r="AE35" s="43"/>
      <c r="AF35" s="43"/>
      <c r="AG35" s="43"/>
      <c r="AH35" s="43"/>
      <c r="AI35" s="43"/>
      <c r="AJ35" s="43"/>
      <c r="AK35" s="616">
        <f>SUM(AK26:AK33)</f>
        <v>0</v>
      </c>
      <c r="AL35" s="615"/>
      <c r="AM35" s="615"/>
      <c r="AN35" s="615"/>
      <c r="AO35" s="617"/>
      <c r="AP35" s="41"/>
      <c r="AQ35" s="41"/>
      <c r="AR35" s="36"/>
      <c r="BE35" s="35"/>
    </row>
    <row r="36" spans="1:57" s="2" customFormat="1" ht="6.95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pans="1:57" s="2" customFormat="1" ht="6.95" customHeight="1">
      <c r="A37" s="35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6"/>
      <c r="BE37" s="35"/>
    </row>
    <row r="41" spans="1:57" s="2" customFormat="1" ht="6.95" customHeight="1">
      <c r="A41" s="35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6"/>
      <c r="BE41" s="35"/>
    </row>
    <row r="42" spans="1:57" s="2" customFormat="1" ht="24.95" customHeight="1">
      <c r="A42" s="35"/>
      <c r="B42" s="36"/>
      <c r="C42" s="24" t="s">
        <v>51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BE42" s="35"/>
    </row>
    <row r="43" spans="1:57" s="2" customFormat="1" ht="6.9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6"/>
      <c r="BE43" s="35"/>
    </row>
    <row r="44" spans="1:57" s="4" customFormat="1" ht="12" customHeight="1">
      <c r="B44" s="49"/>
      <c r="C44" s="30" t="s">
        <v>14</v>
      </c>
      <c r="L44" s="4" t="str">
        <f>K5</f>
        <v>07825</v>
      </c>
      <c r="AR44" s="49"/>
    </row>
    <row r="45" spans="1:57" s="5" customFormat="1" ht="36.950000000000003" customHeight="1">
      <c r="B45" s="50"/>
      <c r="C45" s="51" t="s">
        <v>17</v>
      </c>
      <c r="L45" s="602" t="str">
        <f>K6</f>
        <v>Stavební úprava - DS Kotorská, Kotorská 1590/40, Praha 4 - Nusle</v>
      </c>
      <c r="M45" s="603"/>
      <c r="N45" s="603"/>
      <c r="O45" s="603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  <c r="AC45" s="603"/>
      <c r="AD45" s="603"/>
      <c r="AE45" s="603"/>
      <c r="AF45" s="603"/>
      <c r="AG45" s="603"/>
      <c r="AH45" s="603"/>
      <c r="AI45" s="603"/>
      <c r="AJ45" s="603"/>
      <c r="AK45" s="603"/>
      <c r="AL45" s="603"/>
      <c r="AM45" s="603"/>
      <c r="AN45" s="603"/>
      <c r="AO45" s="603"/>
      <c r="AR45" s="50"/>
    </row>
    <row r="46" spans="1:57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6"/>
      <c r="BE46" s="35"/>
    </row>
    <row r="47" spans="1:57" s="2" customFormat="1" ht="12" customHeight="1">
      <c r="A47" s="35"/>
      <c r="B47" s="36"/>
      <c r="C47" s="30" t="s">
        <v>21</v>
      </c>
      <c r="D47" s="35"/>
      <c r="E47" s="35"/>
      <c r="F47" s="35"/>
      <c r="G47" s="35"/>
      <c r="H47" s="35"/>
      <c r="I47" s="35"/>
      <c r="J47" s="35"/>
      <c r="K47" s="35"/>
      <c r="L47" s="52" t="str">
        <f>IF(K8="","",K8)</f>
        <v xml:space="preserve"> Kotorská 1590/40, Praha 4 - Nusle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0" t="s">
        <v>23</v>
      </c>
      <c r="AJ47" s="35"/>
      <c r="AK47" s="35"/>
      <c r="AL47" s="35"/>
      <c r="AM47" s="604" t="str">
        <f>IF(AN8= "","",AN8)</f>
        <v>3. 10. 2025</v>
      </c>
      <c r="AN47" s="604"/>
      <c r="AO47" s="35"/>
      <c r="AP47" s="35"/>
      <c r="AQ47" s="35"/>
      <c r="AR47" s="36"/>
      <c r="BE47" s="35"/>
    </row>
    <row r="48" spans="1:57" s="2" customFormat="1" ht="6.95" customHeight="1">
      <c r="A48" s="35"/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6"/>
      <c r="BE48" s="35"/>
    </row>
    <row r="49" spans="1:91" s="2" customFormat="1" ht="25.7" customHeight="1">
      <c r="A49" s="35"/>
      <c r="B49" s="36"/>
      <c r="C49" s="30" t="s">
        <v>25</v>
      </c>
      <c r="D49" s="35"/>
      <c r="E49" s="35"/>
      <c r="F49" s="35"/>
      <c r="G49" s="35"/>
      <c r="H49" s="35"/>
      <c r="I49" s="35"/>
      <c r="J49" s="35"/>
      <c r="K49" s="35"/>
      <c r="L49" s="4" t="str">
        <f>IF(E11= "","",E11)</f>
        <v xml:space="preserve"> 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0" t="s">
        <v>31</v>
      </c>
      <c r="AJ49" s="35"/>
      <c r="AK49" s="35"/>
      <c r="AL49" s="35"/>
      <c r="AM49" s="605" t="str">
        <f>IF(E17="","",E17)</f>
        <v>CONTRACTIS,s.r.o. Moulíkova 3286/1b, Praha 5</v>
      </c>
      <c r="AN49" s="606"/>
      <c r="AO49" s="606"/>
      <c r="AP49" s="606"/>
      <c r="AQ49" s="35"/>
      <c r="AR49" s="36"/>
      <c r="AS49" s="607" t="s">
        <v>52</v>
      </c>
      <c r="AT49" s="608"/>
      <c r="AU49" s="54"/>
      <c r="AV49" s="54"/>
      <c r="AW49" s="54"/>
      <c r="AX49" s="54"/>
      <c r="AY49" s="54"/>
      <c r="AZ49" s="54"/>
      <c r="BA49" s="54"/>
      <c r="BB49" s="54"/>
      <c r="BC49" s="54"/>
      <c r="BD49" s="55"/>
      <c r="BE49" s="35"/>
    </row>
    <row r="50" spans="1:91" s="2" customFormat="1" ht="15.2" customHeight="1">
      <c r="A50" s="35"/>
      <c r="B50" s="36"/>
      <c r="C50" s="30" t="s">
        <v>29</v>
      </c>
      <c r="D50" s="35"/>
      <c r="E50" s="35"/>
      <c r="F50" s="35"/>
      <c r="G50" s="35"/>
      <c r="H50" s="35"/>
      <c r="I50" s="35"/>
      <c r="J50" s="35"/>
      <c r="K50" s="35"/>
      <c r="L50" s="4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0" t="s">
        <v>34</v>
      </c>
      <c r="AJ50" s="35"/>
      <c r="AK50" s="35"/>
      <c r="AL50" s="35"/>
      <c r="AM50" s="605" t="str">
        <f>IF(E20="","",E20)</f>
        <v>Hana Pejšová</v>
      </c>
      <c r="AN50" s="606"/>
      <c r="AO50" s="606"/>
      <c r="AP50" s="606"/>
      <c r="AQ50" s="35"/>
      <c r="AR50" s="36"/>
      <c r="AS50" s="609"/>
      <c r="AT50" s="610"/>
      <c r="AU50" s="56"/>
      <c r="AV50" s="56"/>
      <c r="AW50" s="56"/>
      <c r="AX50" s="56"/>
      <c r="AY50" s="56"/>
      <c r="AZ50" s="56"/>
      <c r="BA50" s="56"/>
      <c r="BB50" s="56"/>
      <c r="BC50" s="56"/>
      <c r="BD50" s="57"/>
      <c r="BE50" s="35"/>
    </row>
    <row r="51" spans="1:91" s="2" customFormat="1" ht="10.9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6"/>
      <c r="AS51" s="609"/>
      <c r="AT51" s="610"/>
      <c r="AU51" s="56"/>
      <c r="AV51" s="56"/>
      <c r="AW51" s="56"/>
      <c r="AX51" s="56"/>
      <c r="AY51" s="56"/>
      <c r="AZ51" s="56"/>
      <c r="BA51" s="56"/>
      <c r="BB51" s="56"/>
      <c r="BC51" s="56"/>
      <c r="BD51" s="57"/>
      <c r="BE51" s="35"/>
    </row>
    <row r="52" spans="1:91" s="2" customFormat="1" ht="29.25" customHeight="1">
      <c r="A52" s="35"/>
      <c r="B52" s="36"/>
      <c r="C52" s="618" t="s">
        <v>53</v>
      </c>
      <c r="D52" s="619"/>
      <c r="E52" s="619"/>
      <c r="F52" s="619"/>
      <c r="G52" s="619"/>
      <c r="H52" s="58"/>
      <c r="I52" s="620" t="s">
        <v>54</v>
      </c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  <c r="AC52" s="619"/>
      <c r="AD52" s="619"/>
      <c r="AE52" s="619"/>
      <c r="AF52" s="619"/>
      <c r="AG52" s="621" t="s">
        <v>55</v>
      </c>
      <c r="AH52" s="619"/>
      <c r="AI52" s="619"/>
      <c r="AJ52" s="619"/>
      <c r="AK52" s="619"/>
      <c r="AL52" s="619"/>
      <c r="AM52" s="619"/>
      <c r="AN52" s="620" t="s">
        <v>56</v>
      </c>
      <c r="AO52" s="619"/>
      <c r="AP52" s="619"/>
      <c r="AQ52" s="59" t="s">
        <v>57</v>
      </c>
      <c r="AR52" s="36"/>
      <c r="AS52" s="60" t="s">
        <v>58</v>
      </c>
      <c r="AT52" s="61" t="s">
        <v>59</v>
      </c>
      <c r="AU52" s="61" t="s">
        <v>60</v>
      </c>
      <c r="AV52" s="61" t="s">
        <v>61</v>
      </c>
      <c r="AW52" s="61" t="s">
        <v>62</v>
      </c>
      <c r="AX52" s="61" t="s">
        <v>63</v>
      </c>
      <c r="AY52" s="61" t="s">
        <v>64</v>
      </c>
      <c r="AZ52" s="61" t="s">
        <v>65</v>
      </c>
      <c r="BA52" s="61" t="s">
        <v>66</v>
      </c>
      <c r="BB52" s="61" t="s">
        <v>67</v>
      </c>
      <c r="BC52" s="61" t="s">
        <v>68</v>
      </c>
      <c r="BD52" s="62" t="s">
        <v>69</v>
      </c>
      <c r="BE52" s="35"/>
    </row>
    <row r="53" spans="1:91" s="2" customFormat="1" ht="10.9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  <c r="AS53" s="63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5"/>
      <c r="BE53" s="35"/>
    </row>
    <row r="54" spans="1:91" s="6" customFormat="1" ht="32.450000000000003" customHeight="1">
      <c r="B54" s="66"/>
      <c r="C54" s="67" t="s">
        <v>70</v>
      </c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22">
        <f>ROUND(SUM(AG55:AG57),2)</f>
        <v>0</v>
      </c>
      <c r="AH54" s="622"/>
      <c r="AI54" s="622"/>
      <c r="AJ54" s="622"/>
      <c r="AK54" s="622"/>
      <c r="AL54" s="622"/>
      <c r="AM54" s="622"/>
      <c r="AN54" s="623">
        <f>SUM(AG54,AT54)</f>
        <v>0</v>
      </c>
      <c r="AO54" s="623"/>
      <c r="AP54" s="623"/>
      <c r="AQ54" s="70" t="s">
        <v>3</v>
      </c>
      <c r="AR54" s="66"/>
      <c r="AS54" s="71">
        <f>ROUND(SUM(AS55:AS57),2)</f>
        <v>0</v>
      </c>
      <c r="AT54" s="72">
        <f>ROUND(SUM(AV54:AW54),2)</f>
        <v>0</v>
      </c>
      <c r="AU54" s="73">
        <f>ROUND(SUM(AU55:AU57),5)</f>
        <v>0</v>
      </c>
      <c r="AV54" s="72">
        <f>ROUND(AZ54*L29,2)</f>
        <v>0</v>
      </c>
      <c r="AW54" s="72">
        <f>ROUND(BA54*L30,2)</f>
        <v>0</v>
      </c>
      <c r="AX54" s="72">
        <f>ROUND(BB54*L29,2)</f>
        <v>0</v>
      </c>
      <c r="AY54" s="72">
        <f>ROUND(BC54*L30,2)</f>
        <v>0</v>
      </c>
      <c r="AZ54" s="72">
        <f>ROUND(SUM(AZ55:AZ57),2)</f>
        <v>0</v>
      </c>
      <c r="BA54" s="72">
        <f>ROUND(SUM(BA55:BA57),2)</f>
        <v>0</v>
      </c>
      <c r="BB54" s="72">
        <f>ROUND(SUM(BB55:BB57),2)</f>
        <v>0</v>
      </c>
      <c r="BC54" s="72">
        <f>ROUND(SUM(BC55:BC57),2)</f>
        <v>0</v>
      </c>
      <c r="BD54" s="74">
        <f>ROUND(SUM(BD55:BD57),2)</f>
        <v>0</v>
      </c>
      <c r="BS54" s="75" t="s">
        <v>71</v>
      </c>
      <c r="BT54" s="75" t="s">
        <v>72</v>
      </c>
      <c r="BU54" s="76" t="s">
        <v>73</v>
      </c>
      <c r="BV54" s="75" t="s">
        <v>74</v>
      </c>
      <c r="BW54" s="75" t="s">
        <v>5</v>
      </c>
      <c r="BX54" s="75" t="s">
        <v>75</v>
      </c>
      <c r="CL54" s="75" t="s">
        <v>3</v>
      </c>
    </row>
    <row r="55" spans="1:91" s="7" customFormat="1" ht="16.5" customHeight="1">
      <c r="A55" s="77" t="s">
        <v>76</v>
      </c>
      <c r="B55" s="78"/>
      <c r="C55" s="79"/>
      <c r="D55" s="601" t="s">
        <v>77</v>
      </c>
      <c r="E55" s="601"/>
      <c r="F55" s="601"/>
      <c r="G55" s="601"/>
      <c r="H55" s="601"/>
      <c r="I55" s="80"/>
      <c r="J55" s="601" t="s">
        <v>78</v>
      </c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  <c r="V55" s="601"/>
      <c r="W55" s="601"/>
      <c r="X55" s="601"/>
      <c r="Y55" s="601"/>
      <c r="Z55" s="601"/>
      <c r="AA55" s="601"/>
      <c r="AB55" s="601"/>
      <c r="AC55" s="601"/>
      <c r="AD55" s="601"/>
      <c r="AE55" s="601"/>
      <c r="AF55" s="601"/>
      <c r="AG55" s="599">
        <f>'01 - DS Kotorská - staveb...'!J30</f>
        <v>0</v>
      </c>
      <c r="AH55" s="600"/>
      <c r="AI55" s="600"/>
      <c r="AJ55" s="600"/>
      <c r="AK55" s="600"/>
      <c r="AL55" s="600"/>
      <c r="AM55" s="600"/>
      <c r="AN55" s="599">
        <f>SUM(AG55,AT55)</f>
        <v>0</v>
      </c>
      <c r="AO55" s="600"/>
      <c r="AP55" s="600"/>
      <c r="AQ55" s="81" t="s">
        <v>79</v>
      </c>
      <c r="AR55" s="78"/>
      <c r="AS55" s="82">
        <v>0</v>
      </c>
      <c r="AT55" s="83">
        <f>ROUND(SUM(AV55:AW55),2)</f>
        <v>0</v>
      </c>
      <c r="AU55" s="84">
        <f>'01 - DS Kotorská - staveb...'!P103</f>
        <v>0</v>
      </c>
      <c r="AV55" s="83">
        <f>'01 - DS Kotorská - staveb...'!J33</f>
        <v>0</v>
      </c>
      <c r="AW55" s="83">
        <f>'01 - DS Kotorská - staveb...'!J34</f>
        <v>0</v>
      </c>
      <c r="AX55" s="83">
        <f>'01 - DS Kotorská - staveb...'!J35</f>
        <v>0</v>
      </c>
      <c r="AY55" s="83">
        <f>'01 - DS Kotorská - staveb...'!J36</f>
        <v>0</v>
      </c>
      <c r="AZ55" s="83">
        <f>'01 - DS Kotorská - staveb...'!F33</f>
        <v>0</v>
      </c>
      <c r="BA55" s="83">
        <f>'01 - DS Kotorská - staveb...'!F34</f>
        <v>0</v>
      </c>
      <c r="BB55" s="83">
        <f>'01 - DS Kotorská - staveb...'!F35</f>
        <v>0</v>
      </c>
      <c r="BC55" s="83">
        <f>'01 - DS Kotorská - staveb...'!F36</f>
        <v>0</v>
      </c>
      <c r="BD55" s="85">
        <f>'01 - DS Kotorská - staveb...'!F37</f>
        <v>0</v>
      </c>
      <c r="BT55" s="86" t="s">
        <v>80</v>
      </c>
      <c r="BV55" s="86" t="s">
        <v>74</v>
      </c>
      <c r="BW55" s="86" t="s">
        <v>81</v>
      </c>
      <c r="BX55" s="86" t="s">
        <v>5</v>
      </c>
      <c r="CL55" s="86" t="s">
        <v>3</v>
      </c>
      <c r="CM55" s="86" t="s">
        <v>82</v>
      </c>
    </row>
    <row r="56" spans="1:91" s="7" customFormat="1" ht="16.5" customHeight="1">
      <c r="A56" s="77" t="s">
        <v>76</v>
      </c>
      <c r="B56" s="78"/>
      <c r="C56" s="79"/>
      <c r="D56" s="601" t="s">
        <v>83</v>
      </c>
      <c r="E56" s="601"/>
      <c r="F56" s="601"/>
      <c r="G56" s="601"/>
      <c r="H56" s="601"/>
      <c r="I56" s="80"/>
      <c r="J56" s="601" t="s">
        <v>84</v>
      </c>
      <c r="K56" s="601"/>
      <c r="L56" s="601"/>
      <c r="M56" s="601"/>
      <c r="N56" s="601"/>
      <c r="O56" s="601"/>
      <c r="P56" s="601"/>
      <c r="Q56" s="601"/>
      <c r="R56" s="601"/>
      <c r="S56" s="601"/>
      <c r="T56" s="601"/>
      <c r="U56" s="601"/>
      <c r="V56" s="601"/>
      <c r="W56" s="601"/>
      <c r="X56" s="601"/>
      <c r="Y56" s="601"/>
      <c r="Z56" s="601"/>
      <c r="AA56" s="601"/>
      <c r="AB56" s="601"/>
      <c r="AC56" s="601"/>
      <c r="AD56" s="601"/>
      <c r="AE56" s="601"/>
      <c r="AF56" s="601"/>
      <c r="AG56" s="599">
        <f>'02 - TZB - technické zabe...'!J30</f>
        <v>0</v>
      </c>
      <c r="AH56" s="600"/>
      <c r="AI56" s="600"/>
      <c r="AJ56" s="600"/>
      <c r="AK56" s="600"/>
      <c r="AL56" s="600"/>
      <c r="AM56" s="600"/>
      <c r="AN56" s="599">
        <f>SUM(AG56,AT56)</f>
        <v>0</v>
      </c>
      <c r="AO56" s="600"/>
      <c r="AP56" s="600"/>
      <c r="AQ56" s="81" t="s">
        <v>79</v>
      </c>
      <c r="AR56" s="78"/>
      <c r="AS56" s="82">
        <v>0</v>
      </c>
      <c r="AT56" s="83">
        <f>ROUND(SUM(AV56:AW56),2)</f>
        <v>0</v>
      </c>
      <c r="AU56" s="84">
        <f>'02 - TZB - technické zabe...'!P84</f>
        <v>0</v>
      </c>
      <c r="AV56" s="83">
        <f>'02 - TZB - technické zabe...'!J33</f>
        <v>0</v>
      </c>
      <c r="AW56" s="83">
        <f>'02 - TZB - technické zabe...'!J34</f>
        <v>0</v>
      </c>
      <c r="AX56" s="83">
        <f>'02 - TZB - technické zabe...'!J35</f>
        <v>0</v>
      </c>
      <c r="AY56" s="83">
        <f>'02 - TZB - technické zabe...'!J36</f>
        <v>0</v>
      </c>
      <c r="AZ56" s="83">
        <f>'02 - TZB - technické zabe...'!F33</f>
        <v>0</v>
      </c>
      <c r="BA56" s="83">
        <f>'02 - TZB - technické zabe...'!F34</f>
        <v>0</v>
      </c>
      <c r="BB56" s="83">
        <f>'02 - TZB - technické zabe...'!F35</f>
        <v>0</v>
      </c>
      <c r="BC56" s="83">
        <f>'02 - TZB - technické zabe...'!F36</f>
        <v>0</v>
      </c>
      <c r="BD56" s="85">
        <f>'02 - TZB - technické zabe...'!F37</f>
        <v>0</v>
      </c>
      <c r="BT56" s="86" t="s">
        <v>80</v>
      </c>
      <c r="BV56" s="86" t="s">
        <v>74</v>
      </c>
      <c r="BW56" s="86" t="s">
        <v>85</v>
      </c>
      <c r="BX56" s="86" t="s">
        <v>5</v>
      </c>
      <c r="CL56" s="86" t="s">
        <v>3</v>
      </c>
      <c r="CM56" s="86" t="s">
        <v>82</v>
      </c>
    </row>
    <row r="57" spans="1:91" s="7" customFormat="1" ht="16.5" customHeight="1">
      <c r="A57" s="77" t="s">
        <v>76</v>
      </c>
      <c r="B57" s="78"/>
      <c r="C57" s="79"/>
      <c r="D57" s="601" t="s">
        <v>86</v>
      </c>
      <c r="E57" s="601"/>
      <c r="F57" s="601"/>
      <c r="G57" s="601"/>
      <c r="H57" s="601"/>
      <c r="I57" s="80"/>
      <c r="J57" s="601" t="s">
        <v>87</v>
      </c>
      <c r="K57" s="601"/>
      <c r="L57" s="601"/>
      <c r="M57" s="601"/>
      <c r="N57" s="601"/>
      <c r="O57" s="601"/>
      <c r="P57" s="601"/>
      <c r="Q57" s="601"/>
      <c r="R57" s="601"/>
      <c r="S57" s="601"/>
      <c r="T57" s="601"/>
      <c r="U57" s="601"/>
      <c r="V57" s="601"/>
      <c r="W57" s="601"/>
      <c r="X57" s="601"/>
      <c r="Y57" s="601"/>
      <c r="Z57" s="601"/>
      <c r="AA57" s="601"/>
      <c r="AB57" s="601"/>
      <c r="AC57" s="601"/>
      <c r="AD57" s="601"/>
      <c r="AE57" s="601"/>
      <c r="AF57" s="601"/>
      <c r="AG57" s="599">
        <f>'03 - VRN - vedlejší rozpo...'!J30</f>
        <v>0</v>
      </c>
      <c r="AH57" s="600"/>
      <c r="AI57" s="600"/>
      <c r="AJ57" s="600"/>
      <c r="AK57" s="600"/>
      <c r="AL57" s="600"/>
      <c r="AM57" s="600"/>
      <c r="AN57" s="599">
        <f>SUM(AG57,AT57)</f>
        <v>0</v>
      </c>
      <c r="AO57" s="600"/>
      <c r="AP57" s="600"/>
      <c r="AQ57" s="81" t="s">
        <v>79</v>
      </c>
      <c r="AR57" s="78"/>
      <c r="AS57" s="87">
        <v>0</v>
      </c>
      <c r="AT57" s="88">
        <f>ROUND(SUM(AV57:AW57),2)</f>
        <v>0</v>
      </c>
      <c r="AU57" s="89">
        <f>'03 - VRN - vedlejší rozpo...'!P85</f>
        <v>0</v>
      </c>
      <c r="AV57" s="88">
        <f>'03 - VRN - vedlejší rozpo...'!J33</f>
        <v>0</v>
      </c>
      <c r="AW57" s="88">
        <f>'03 - VRN - vedlejší rozpo...'!J34</f>
        <v>0</v>
      </c>
      <c r="AX57" s="88">
        <f>'03 - VRN - vedlejší rozpo...'!J35</f>
        <v>0</v>
      </c>
      <c r="AY57" s="88">
        <f>'03 - VRN - vedlejší rozpo...'!J36</f>
        <v>0</v>
      </c>
      <c r="AZ57" s="88">
        <f>'03 - VRN - vedlejší rozpo...'!F33</f>
        <v>0</v>
      </c>
      <c r="BA57" s="88">
        <f>'03 - VRN - vedlejší rozpo...'!F34</f>
        <v>0</v>
      </c>
      <c r="BB57" s="88">
        <f>'03 - VRN - vedlejší rozpo...'!F35</f>
        <v>0</v>
      </c>
      <c r="BC57" s="88">
        <f>'03 - VRN - vedlejší rozpo...'!F36</f>
        <v>0</v>
      </c>
      <c r="BD57" s="90">
        <f>'03 - VRN - vedlejší rozpo...'!F37</f>
        <v>0</v>
      </c>
      <c r="BT57" s="86" t="s">
        <v>80</v>
      </c>
      <c r="BV57" s="86" t="s">
        <v>74</v>
      </c>
      <c r="BW57" s="86" t="s">
        <v>88</v>
      </c>
      <c r="BX57" s="86" t="s">
        <v>5</v>
      </c>
      <c r="CL57" s="86" t="s">
        <v>3</v>
      </c>
      <c r="CM57" s="86" t="s">
        <v>82</v>
      </c>
    </row>
    <row r="58" spans="1:91" s="2" customFormat="1" ht="30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6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91" s="2" customFormat="1" ht="6.95" customHeight="1">
      <c r="A59" s="35"/>
      <c r="B59" s="45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36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</sheetData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57:AP57"/>
    <mergeCell ref="AG57:AM57"/>
    <mergeCell ref="AN52:AP52"/>
    <mergeCell ref="AN55:AP55"/>
    <mergeCell ref="AN54:AP54"/>
    <mergeCell ref="L31:P31"/>
    <mergeCell ref="W32:AE32"/>
    <mergeCell ref="AK32:AO32"/>
    <mergeCell ref="L32:P32"/>
    <mergeCell ref="D57:H57"/>
    <mergeCell ref="J57:AF57"/>
    <mergeCell ref="C52:G52"/>
    <mergeCell ref="I52:AF52"/>
    <mergeCell ref="AG52:AM52"/>
    <mergeCell ref="AG55:AM55"/>
    <mergeCell ref="D55:H55"/>
    <mergeCell ref="J55:AF55"/>
    <mergeCell ref="AG54:AM54"/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01 - DS Kotorská - staveb...'!C2" display="/"/>
    <hyperlink ref="A56" location="'02 - TZB - technické zabe...'!C2" display="/"/>
    <hyperlink ref="A57" location="'03 - VRN - vedlejší rozpo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53"/>
  <sheetViews>
    <sheetView showGridLines="0" tabSelected="1" topLeftCell="A510" workbookViewId="0">
      <selection activeCell="F540" sqref="F54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97" t="s">
        <v>6</v>
      </c>
      <c r="M2" s="598"/>
      <c r="N2" s="598"/>
      <c r="O2" s="598"/>
      <c r="P2" s="598"/>
      <c r="Q2" s="598"/>
      <c r="R2" s="598"/>
      <c r="S2" s="598"/>
      <c r="T2" s="598"/>
      <c r="U2" s="598"/>
      <c r="V2" s="598"/>
      <c r="AT2" s="20" t="s">
        <v>81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</row>
    <row r="4" spans="1:46" s="1" customFormat="1" ht="24.95" customHeight="1">
      <c r="B4" s="23"/>
      <c r="D4" s="24" t="s">
        <v>89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636" t="str">
        <f>'Rekapitulace stavby'!K6</f>
        <v>Stavební úprava - DS Kotorská, Kotorská 1590/40, Praha 4 - Nusle</v>
      </c>
      <c r="F7" s="637"/>
      <c r="G7" s="637"/>
      <c r="H7" s="637"/>
      <c r="L7" s="23"/>
    </row>
    <row r="8" spans="1:46" s="2" customFormat="1" ht="12" customHeight="1">
      <c r="A8" s="35"/>
      <c r="B8" s="36"/>
      <c r="C8" s="35"/>
      <c r="D8" s="30" t="s">
        <v>90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602" t="s">
        <v>91</v>
      </c>
      <c r="F9" s="635"/>
      <c r="G9" s="635"/>
      <c r="H9" s="635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 t="str">
        <f>'Rekapitulace stavby'!AN8</f>
        <v>3. 10. 2025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25</v>
      </c>
      <c r="E14" s="35"/>
      <c r="F14" s="35"/>
      <c r="G14" s="35"/>
      <c r="H14" s="35"/>
      <c r="I14" s="30" t="s">
        <v>26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28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29</v>
      </c>
      <c r="E17" s="35"/>
      <c r="F17" s="35"/>
      <c r="G17" s="35"/>
      <c r="H17" s="35"/>
      <c r="I17" s="30" t="s">
        <v>26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638" t="str">
        <f>'Rekapitulace stavby'!E14</f>
        <v>Vyplň údaj</v>
      </c>
      <c r="F18" s="627"/>
      <c r="G18" s="627"/>
      <c r="H18" s="627"/>
      <c r="I18" s="30" t="s">
        <v>28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31</v>
      </c>
      <c r="E20" s="35"/>
      <c r="F20" s="35"/>
      <c r="G20" s="35"/>
      <c r="H20" s="35"/>
      <c r="I20" s="30" t="s">
        <v>26</v>
      </c>
      <c r="J20" s="28" t="s">
        <v>3</v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">
        <v>32</v>
      </c>
      <c r="F21" s="35"/>
      <c r="G21" s="35"/>
      <c r="H21" s="35"/>
      <c r="I21" s="30" t="s">
        <v>28</v>
      </c>
      <c r="J21" s="28" t="s">
        <v>3</v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34</v>
      </c>
      <c r="E23" s="35"/>
      <c r="F23" s="35"/>
      <c r="G23" s="35"/>
      <c r="H23" s="35"/>
      <c r="I23" s="30" t="s">
        <v>26</v>
      </c>
      <c r="J23" s="28" t="s">
        <v>3</v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">
        <v>35</v>
      </c>
      <c r="F24" s="35"/>
      <c r="G24" s="35"/>
      <c r="H24" s="35"/>
      <c r="I24" s="30" t="s">
        <v>28</v>
      </c>
      <c r="J24" s="28" t="s">
        <v>3</v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36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631" t="s">
        <v>3</v>
      </c>
      <c r="F27" s="631"/>
      <c r="G27" s="631"/>
      <c r="H27" s="63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38</v>
      </c>
      <c r="E30" s="35"/>
      <c r="F30" s="35"/>
      <c r="G30" s="35"/>
      <c r="H30" s="35"/>
      <c r="I30" s="35"/>
      <c r="J30" s="69">
        <f>ROUND(J103,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40</v>
      </c>
      <c r="G32" s="35"/>
      <c r="H32" s="35"/>
      <c r="I32" s="39" t="s">
        <v>39</v>
      </c>
      <c r="J32" s="39" t="s">
        <v>41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42</v>
      </c>
      <c r="E33" s="30" t="s">
        <v>43</v>
      </c>
      <c r="F33" s="98">
        <f>ROUND((SUM(BE103:BE852)),  2)</f>
        <v>0</v>
      </c>
      <c r="G33" s="35"/>
      <c r="H33" s="35"/>
      <c r="I33" s="99">
        <v>0.21</v>
      </c>
      <c r="J33" s="98">
        <f>ROUND(((SUM(BE103:BE852))*I33),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44</v>
      </c>
      <c r="F34" s="98">
        <f>ROUND((SUM(BF103:BF852)),  2)</f>
        <v>0</v>
      </c>
      <c r="G34" s="35"/>
      <c r="H34" s="35"/>
      <c r="I34" s="99">
        <v>0.12</v>
      </c>
      <c r="J34" s="98">
        <f>ROUND(((SUM(BF103:BF852))*I34),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45</v>
      </c>
      <c r="F35" s="98">
        <f>ROUND((SUM(BG103:BG852)),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46</v>
      </c>
      <c r="F36" s="98">
        <f>ROUND((SUM(BH103:BH852)),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47</v>
      </c>
      <c r="F37" s="98">
        <f>ROUND((SUM(BI103:BI852)),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48</v>
      </c>
      <c r="E39" s="58"/>
      <c r="F39" s="58"/>
      <c r="G39" s="102" t="s">
        <v>49</v>
      </c>
      <c r="H39" s="103" t="s">
        <v>50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92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636" t="str">
        <f>E7</f>
        <v>Stavební úprava - DS Kotorská, Kotorská 1590/40, Praha 4 - Nusle</v>
      </c>
      <c r="F48" s="637"/>
      <c r="G48" s="637"/>
      <c r="H48" s="637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602" t="str">
        <f>E9</f>
        <v>01 - DS Kotorská - stavebně statická část</v>
      </c>
      <c r="F50" s="635"/>
      <c r="G50" s="635"/>
      <c r="H50" s="635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 xml:space="preserve"> Kotorská 1590/40, Praha 4 - Nusle</v>
      </c>
      <c r="G52" s="35"/>
      <c r="H52" s="35"/>
      <c r="I52" s="30" t="s">
        <v>23</v>
      </c>
      <c r="J52" s="53" t="str">
        <f>IF(J12="","",J12)</f>
        <v>3. 10. 2025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5"/>
      <c r="E54" s="35"/>
      <c r="F54" s="28" t="str">
        <f>E15</f>
        <v xml:space="preserve"> </v>
      </c>
      <c r="G54" s="35"/>
      <c r="H54" s="35"/>
      <c r="I54" s="30" t="s">
        <v>31</v>
      </c>
      <c r="J54" s="33" t="str">
        <f>E21</f>
        <v>CONTRACTIS,s.r.o. Moulíkova 3286/1b, Praha 5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5"/>
      <c r="E55" s="35"/>
      <c r="F55" s="28" t="str">
        <f>IF(E18="","",E18)</f>
        <v>Vyplň údaj</v>
      </c>
      <c r="G55" s="35"/>
      <c r="H55" s="35"/>
      <c r="I55" s="30" t="s">
        <v>34</v>
      </c>
      <c r="J55" s="33" t="str">
        <f>E24</f>
        <v>Hana Pejšová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93</v>
      </c>
      <c r="D57" s="100"/>
      <c r="E57" s="100"/>
      <c r="F57" s="100"/>
      <c r="G57" s="100"/>
      <c r="H57" s="100"/>
      <c r="I57" s="100"/>
      <c r="J57" s="107" t="s">
        <v>94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70</v>
      </c>
      <c r="D59" s="35"/>
      <c r="E59" s="35"/>
      <c r="F59" s="35"/>
      <c r="G59" s="35"/>
      <c r="H59" s="35"/>
      <c r="I59" s="35"/>
      <c r="J59" s="69">
        <f>J103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95</v>
      </c>
    </row>
    <row r="60" spans="1:47" s="9" customFormat="1" ht="24.95" customHeight="1">
      <c r="B60" s="109"/>
      <c r="D60" s="110" t="s">
        <v>96</v>
      </c>
      <c r="E60" s="111"/>
      <c r="F60" s="111"/>
      <c r="G60" s="111"/>
      <c r="H60" s="111"/>
      <c r="I60" s="111"/>
      <c r="J60" s="112">
        <f>J104</f>
        <v>0</v>
      </c>
      <c r="L60" s="109"/>
    </row>
    <row r="61" spans="1:47" s="10" customFormat="1" ht="19.899999999999999" customHeight="1">
      <c r="B61" s="113"/>
      <c r="D61" s="114" t="s">
        <v>97</v>
      </c>
      <c r="E61" s="115"/>
      <c r="F61" s="115"/>
      <c r="G61" s="115"/>
      <c r="H61" s="115"/>
      <c r="I61" s="115"/>
      <c r="J61" s="116">
        <f>J105</f>
        <v>0</v>
      </c>
      <c r="L61" s="113"/>
    </row>
    <row r="62" spans="1:47" s="10" customFormat="1" ht="19.899999999999999" customHeight="1">
      <c r="B62" s="113"/>
      <c r="D62" s="114" t="s">
        <v>98</v>
      </c>
      <c r="E62" s="115"/>
      <c r="F62" s="115"/>
      <c r="G62" s="115"/>
      <c r="H62" s="115"/>
      <c r="I62" s="115"/>
      <c r="J62" s="116">
        <f>J131</f>
        <v>0</v>
      </c>
      <c r="L62" s="113"/>
    </row>
    <row r="63" spans="1:47" s="10" customFormat="1" ht="19.899999999999999" customHeight="1">
      <c r="B63" s="113"/>
      <c r="D63" s="114" t="s">
        <v>99</v>
      </c>
      <c r="E63" s="115"/>
      <c r="F63" s="115"/>
      <c r="G63" s="115"/>
      <c r="H63" s="115"/>
      <c r="I63" s="115"/>
      <c r="J63" s="116">
        <f>J153</f>
        <v>0</v>
      </c>
      <c r="L63" s="113"/>
    </row>
    <row r="64" spans="1:47" s="10" customFormat="1" ht="19.899999999999999" customHeight="1">
      <c r="B64" s="113"/>
      <c r="D64" s="114" t="s">
        <v>100</v>
      </c>
      <c r="E64" s="115"/>
      <c r="F64" s="115"/>
      <c r="G64" s="115"/>
      <c r="H64" s="115"/>
      <c r="I64" s="115"/>
      <c r="J64" s="116">
        <f>J186</f>
        <v>0</v>
      </c>
      <c r="L64" s="113"/>
    </row>
    <row r="65" spans="2:12" s="10" customFormat="1" ht="19.899999999999999" customHeight="1">
      <c r="B65" s="113"/>
      <c r="D65" s="114" t="s">
        <v>101</v>
      </c>
      <c r="E65" s="115"/>
      <c r="F65" s="115"/>
      <c r="G65" s="115"/>
      <c r="H65" s="115"/>
      <c r="I65" s="115"/>
      <c r="J65" s="116">
        <f>J193</f>
        <v>0</v>
      </c>
      <c r="L65" s="113"/>
    </row>
    <row r="66" spans="2:12" s="10" customFormat="1" ht="19.899999999999999" customHeight="1">
      <c r="B66" s="113"/>
      <c r="D66" s="114" t="s">
        <v>102</v>
      </c>
      <c r="E66" s="115"/>
      <c r="F66" s="115"/>
      <c r="G66" s="115"/>
      <c r="H66" s="115"/>
      <c r="I66" s="115"/>
      <c r="J66" s="116">
        <f>J257</f>
        <v>0</v>
      </c>
      <c r="L66" s="113"/>
    </row>
    <row r="67" spans="2:12" s="10" customFormat="1" ht="19.899999999999999" customHeight="1">
      <c r="B67" s="113"/>
      <c r="D67" s="114" t="s">
        <v>103</v>
      </c>
      <c r="E67" s="115"/>
      <c r="F67" s="115"/>
      <c r="G67" s="115"/>
      <c r="H67" s="115"/>
      <c r="I67" s="115"/>
      <c r="J67" s="116">
        <f>J411</f>
        <v>0</v>
      </c>
      <c r="L67" s="113"/>
    </row>
    <row r="68" spans="2:12" s="10" customFormat="1" ht="19.899999999999999" customHeight="1">
      <c r="B68" s="113"/>
      <c r="D68" s="114" t="s">
        <v>104</v>
      </c>
      <c r="E68" s="115"/>
      <c r="F68" s="115"/>
      <c r="G68" s="115"/>
      <c r="H68" s="115"/>
      <c r="I68" s="115"/>
      <c r="J68" s="116">
        <f>J425</f>
        <v>0</v>
      </c>
      <c r="L68" s="113"/>
    </row>
    <row r="69" spans="2:12" s="9" customFormat="1" ht="24.95" customHeight="1">
      <c r="B69" s="109"/>
      <c r="D69" s="110" t="s">
        <v>105</v>
      </c>
      <c r="E69" s="111"/>
      <c r="F69" s="111"/>
      <c r="G69" s="111"/>
      <c r="H69" s="111"/>
      <c r="I69" s="111"/>
      <c r="J69" s="112">
        <f>J428</f>
        <v>0</v>
      </c>
      <c r="L69" s="109"/>
    </row>
    <row r="70" spans="2:12" s="10" customFormat="1" ht="19.899999999999999" customHeight="1">
      <c r="B70" s="113"/>
      <c r="D70" s="114" t="s">
        <v>106</v>
      </c>
      <c r="E70" s="115"/>
      <c r="F70" s="115"/>
      <c r="G70" s="115"/>
      <c r="H70" s="115"/>
      <c r="I70" s="115"/>
      <c r="J70" s="116">
        <f>J429</f>
        <v>0</v>
      </c>
      <c r="L70" s="113"/>
    </row>
    <row r="71" spans="2:12" s="10" customFormat="1" ht="19.899999999999999" customHeight="1">
      <c r="B71" s="113"/>
      <c r="D71" s="114" t="s">
        <v>107</v>
      </c>
      <c r="E71" s="115"/>
      <c r="F71" s="115"/>
      <c r="G71" s="115"/>
      <c r="H71" s="115"/>
      <c r="I71" s="115"/>
      <c r="J71" s="116">
        <f>J476</f>
        <v>0</v>
      </c>
      <c r="L71" s="113"/>
    </row>
    <row r="72" spans="2:12" s="10" customFormat="1" ht="19.899999999999999" customHeight="1">
      <c r="B72" s="113"/>
      <c r="D72" s="114" t="s">
        <v>108</v>
      </c>
      <c r="E72" s="115"/>
      <c r="F72" s="115"/>
      <c r="G72" s="115"/>
      <c r="H72" s="115"/>
      <c r="I72" s="115"/>
      <c r="J72" s="116">
        <f>J518</f>
        <v>0</v>
      </c>
      <c r="L72" s="113"/>
    </row>
    <row r="73" spans="2:12" s="10" customFormat="1" ht="19.899999999999999" customHeight="1">
      <c r="B73" s="113"/>
      <c r="D73" s="114" t="s">
        <v>109</v>
      </c>
      <c r="E73" s="115"/>
      <c r="F73" s="115"/>
      <c r="G73" s="115"/>
      <c r="H73" s="115"/>
      <c r="I73" s="115"/>
      <c r="J73" s="116">
        <f>J522</f>
        <v>0</v>
      </c>
      <c r="L73" s="113"/>
    </row>
    <row r="74" spans="2:12" s="10" customFormat="1" ht="19.899999999999999" customHeight="1">
      <c r="B74" s="113"/>
      <c r="D74" s="114" t="s">
        <v>110</v>
      </c>
      <c r="E74" s="115"/>
      <c r="F74" s="115"/>
      <c r="G74" s="115"/>
      <c r="H74" s="115"/>
      <c r="I74" s="115"/>
      <c r="J74" s="116">
        <f>J533</f>
        <v>0</v>
      </c>
      <c r="L74" s="113"/>
    </row>
    <row r="75" spans="2:12" s="10" customFormat="1" ht="19.899999999999999" customHeight="1">
      <c r="B75" s="113"/>
      <c r="D75" s="114" t="s">
        <v>111</v>
      </c>
      <c r="E75" s="115"/>
      <c r="F75" s="115"/>
      <c r="G75" s="115"/>
      <c r="H75" s="115"/>
      <c r="I75" s="115"/>
      <c r="J75" s="116">
        <f>J543</f>
        <v>0</v>
      </c>
      <c r="L75" s="113"/>
    </row>
    <row r="76" spans="2:12" s="10" customFormat="1" ht="19.899999999999999" customHeight="1">
      <c r="B76" s="113"/>
      <c r="D76" s="114" t="s">
        <v>112</v>
      </c>
      <c r="E76" s="115"/>
      <c r="F76" s="115"/>
      <c r="G76" s="115"/>
      <c r="H76" s="115"/>
      <c r="I76" s="115"/>
      <c r="J76" s="116">
        <f>J588</f>
        <v>0</v>
      </c>
      <c r="L76" s="113"/>
    </row>
    <row r="77" spans="2:12" s="10" customFormat="1" ht="19.899999999999999" customHeight="1">
      <c r="B77" s="113"/>
      <c r="D77" s="114" t="s">
        <v>113</v>
      </c>
      <c r="E77" s="115"/>
      <c r="F77" s="115"/>
      <c r="G77" s="115"/>
      <c r="H77" s="115"/>
      <c r="I77" s="115"/>
      <c r="J77" s="116">
        <f>J601</f>
        <v>0</v>
      </c>
      <c r="L77" s="113"/>
    </row>
    <row r="78" spans="2:12" s="10" customFormat="1" ht="19.899999999999999" customHeight="1">
      <c r="B78" s="113"/>
      <c r="D78" s="114" t="s">
        <v>114</v>
      </c>
      <c r="E78" s="115"/>
      <c r="F78" s="115"/>
      <c r="G78" s="115"/>
      <c r="H78" s="115"/>
      <c r="I78" s="115"/>
      <c r="J78" s="116">
        <f>J645</f>
        <v>0</v>
      </c>
      <c r="L78" s="113"/>
    </row>
    <row r="79" spans="2:12" s="10" customFormat="1" ht="19.899999999999999" customHeight="1">
      <c r="B79" s="113"/>
      <c r="D79" s="114" t="s">
        <v>115</v>
      </c>
      <c r="E79" s="115"/>
      <c r="F79" s="115"/>
      <c r="G79" s="115"/>
      <c r="H79" s="115"/>
      <c r="I79" s="115"/>
      <c r="J79" s="116">
        <f>J686</f>
        <v>0</v>
      </c>
      <c r="L79" s="113"/>
    </row>
    <row r="80" spans="2:12" s="10" customFormat="1" ht="19.899999999999999" customHeight="1">
      <c r="B80" s="113"/>
      <c r="D80" s="114" t="s">
        <v>116</v>
      </c>
      <c r="E80" s="115"/>
      <c r="F80" s="115"/>
      <c r="G80" s="115"/>
      <c r="H80" s="115"/>
      <c r="I80" s="115"/>
      <c r="J80" s="116">
        <f>J703</f>
        <v>0</v>
      </c>
      <c r="L80" s="113"/>
    </row>
    <row r="81" spans="1:31" s="10" customFormat="1" ht="19.899999999999999" customHeight="1">
      <c r="B81" s="113"/>
      <c r="D81" s="114" t="s">
        <v>117</v>
      </c>
      <c r="E81" s="115"/>
      <c r="F81" s="115"/>
      <c r="G81" s="115"/>
      <c r="H81" s="115"/>
      <c r="I81" s="115"/>
      <c r="J81" s="116">
        <f>J766</f>
        <v>0</v>
      </c>
      <c r="L81" s="113"/>
    </row>
    <row r="82" spans="1:31" s="10" customFormat="1" ht="19.899999999999999" customHeight="1">
      <c r="B82" s="113"/>
      <c r="D82" s="114" t="s">
        <v>118</v>
      </c>
      <c r="E82" s="115"/>
      <c r="F82" s="115"/>
      <c r="G82" s="115"/>
      <c r="H82" s="115"/>
      <c r="I82" s="115"/>
      <c r="J82" s="116">
        <f>J791</f>
        <v>0</v>
      </c>
      <c r="L82" s="113"/>
    </row>
    <row r="83" spans="1:31" s="10" customFormat="1" ht="19.899999999999999" customHeight="1">
      <c r="B83" s="113"/>
      <c r="D83" s="114" t="s">
        <v>119</v>
      </c>
      <c r="E83" s="115"/>
      <c r="F83" s="115"/>
      <c r="G83" s="115"/>
      <c r="H83" s="115"/>
      <c r="I83" s="115"/>
      <c r="J83" s="116">
        <f>J819</f>
        <v>0</v>
      </c>
      <c r="L83" s="113"/>
    </row>
    <row r="84" spans="1:31" s="2" customFormat="1" ht="21.7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9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6.95" customHeight="1">
      <c r="A85" s="35"/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9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9" spans="1:31" s="2" customFormat="1" ht="6.95" customHeight="1">
      <c r="A89" s="35"/>
      <c r="B89" s="47"/>
      <c r="C89" s="48"/>
      <c r="D89" s="48"/>
      <c r="E89" s="48"/>
      <c r="F89" s="48"/>
      <c r="G89" s="48"/>
      <c r="H89" s="48"/>
      <c r="I89" s="48"/>
      <c r="J89" s="48"/>
      <c r="K89" s="48"/>
      <c r="L89" s="9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24.95" customHeight="1">
      <c r="A90" s="35"/>
      <c r="B90" s="36"/>
      <c r="C90" s="24" t="s">
        <v>120</v>
      </c>
      <c r="D90" s="35"/>
      <c r="E90" s="35"/>
      <c r="F90" s="35"/>
      <c r="G90" s="35"/>
      <c r="H90" s="35"/>
      <c r="I90" s="35"/>
      <c r="J90" s="35"/>
      <c r="K90" s="35"/>
      <c r="L90" s="9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9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12" customHeight="1">
      <c r="A92" s="35"/>
      <c r="B92" s="36"/>
      <c r="C92" s="30" t="s">
        <v>17</v>
      </c>
      <c r="D92" s="35"/>
      <c r="E92" s="35"/>
      <c r="F92" s="35"/>
      <c r="G92" s="35"/>
      <c r="H92" s="35"/>
      <c r="I92" s="35"/>
      <c r="J92" s="35"/>
      <c r="K92" s="35"/>
      <c r="L92" s="9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6.5" customHeight="1">
      <c r="A93" s="35"/>
      <c r="B93" s="36"/>
      <c r="C93" s="35"/>
      <c r="D93" s="35"/>
      <c r="E93" s="636" t="str">
        <f>E7</f>
        <v>Stavební úprava - DS Kotorská, Kotorská 1590/40, Praha 4 - Nusle</v>
      </c>
      <c r="F93" s="637"/>
      <c r="G93" s="637"/>
      <c r="H93" s="637"/>
      <c r="I93" s="35"/>
      <c r="J93" s="35"/>
      <c r="K93" s="35"/>
      <c r="L93" s="9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2" customHeight="1">
      <c r="A94" s="35"/>
      <c r="B94" s="36"/>
      <c r="C94" s="30" t="s">
        <v>90</v>
      </c>
      <c r="D94" s="35"/>
      <c r="E94" s="35"/>
      <c r="F94" s="35"/>
      <c r="G94" s="35"/>
      <c r="H94" s="35"/>
      <c r="I94" s="35"/>
      <c r="J94" s="35"/>
      <c r="K94" s="35"/>
      <c r="L94" s="9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6.5" customHeight="1">
      <c r="A95" s="35"/>
      <c r="B95" s="36"/>
      <c r="C95" s="35"/>
      <c r="D95" s="35"/>
      <c r="E95" s="602" t="str">
        <f>E9</f>
        <v>01 - DS Kotorská - stavebně statická část</v>
      </c>
      <c r="F95" s="635"/>
      <c r="G95" s="635"/>
      <c r="H95" s="635"/>
      <c r="I95" s="35"/>
      <c r="J95" s="35"/>
      <c r="K95" s="35"/>
      <c r="L95" s="9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6.9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9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2" customHeight="1">
      <c r="A97" s="35"/>
      <c r="B97" s="36"/>
      <c r="C97" s="30" t="s">
        <v>21</v>
      </c>
      <c r="D97" s="35"/>
      <c r="E97" s="35"/>
      <c r="F97" s="28" t="str">
        <f>F12</f>
        <v xml:space="preserve"> Kotorská 1590/40, Praha 4 - Nusle</v>
      </c>
      <c r="G97" s="35"/>
      <c r="H97" s="35"/>
      <c r="I97" s="30" t="s">
        <v>23</v>
      </c>
      <c r="J97" s="53" t="str">
        <f>IF(J12="","",J12)</f>
        <v>3. 10. 2025</v>
      </c>
      <c r="K97" s="35"/>
      <c r="L97" s="9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6.95" customHeight="1">
      <c r="A98" s="35"/>
      <c r="B98" s="36"/>
      <c r="C98" s="35"/>
      <c r="D98" s="35"/>
      <c r="E98" s="35"/>
      <c r="F98" s="35"/>
      <c r="G98" s="35"/>
      <c r="H98" s="35"/>
      <c r="I98" s="35"/>
      <c r="J98" s="35"/>
      <c r="K98" s="35"/>
      <c r="L98" s="9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65" s="2" customFormat="1" ht="40.15" customHeight="1">
      <c r="A99" s="35"/>
      <c r="B99" s="36"/>
      <c r="C99" s="30" t="s">
        <v>25</v>
      </c>
      <c r="D99" s="35"/>
      <c r="E99" s="35"/>
      <c r="F99" s="28" t="str">
        <f>E15</f>
        <v xml:space="preserve"> </v>
      </c>
      <c r="G99" s="35"/>
      <c r="H99" s="35"/>
      <c r="I99" s="30" t="s">
        <v>31</v>
      </c>
      <c r="J99" s="33" t="str">
        <f>E21</f>
        <v>CONTRACTIS,s.r.o. Moulíkova 3286/1b, Praha 5</v>
      </c>
      <c r="K99" s="35"/>
      <c r="L99" s="9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5" s="2" customFormat="1" ht="15.2" customHeight="1">
      <c r="A100" s="35"/>
      <c r="B100" s="36"/>
      <c r="C100" s="30" t="s">
        <v>29</v>
      </c>
      <c r="D100" s="35"/>
      <c r="E100" s="35"/>
      <c r="F100" s="28" t="str">
        <f>IF(E18="","",E18)</f>
        <v>Vyplň údaj</v>
      </c>
      <c r="G100" s="35"/>
      <c r="H100" s="35"/>
      <c r="I100" s="30" t="s">
        <v>34</v>
      </c>
      <c r="J100" s="33" t="str">
        <f>E24</f>
        <v>Hana Pejšová</v>
      </c>
      <c r="K100" s="35"/>
      <c r="L100" s="9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65" s="2" customFormat="1" ht="10.35" customHeight="1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9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11" customFormat="1" ht="29.25" customHeight="1">
      <c r="A102" s="117"/>
      <c r="B102" s="118"/>
      <c r="C102" s="119" t="s">
        <v>121</v>
      </c>
      <c r="D102" s="120" t="s">
        <v>57</v>
      </c>
      <c r="E102" s="120" t="s">
        <v>53</v>
      </c>
      <c r="F102" s="120" t="s">
        <v>54</v>
      </c>
      <c r="G102" s="120" t="s">
        <v>122</v>
      </c>
      <c r="H102" s="120" t="s">
        <v>123</v>
      </c>
      <c r="I102" s="120" t="s">
        <v>124</v>
      </c>
      <c r="J102" s="120" t="s">
        <v>94</v>
      </c>
      <c r="K102" s="121" t="s">
        <v>125</v>
      </c>
      <c r="L102" s="122"/>
      <c r="M102" s="60" t="s">
        <v>3</v>
      </c>
      <c r="N102" s="61" t="s">
        <v>42</v>
      </c>
      <c r="O102" s="61" t="s">
        <v>126</v>
      </c>
      <c r="P102" s="61" t="s">
        <v>127</v>
      </c>
      <c r="Q102" s="61" t="s">
        <v>128</v>
      </c>
      <c r="R102" s="61" t="s">
        <v>129</v>
      </c>
      <c r="S102" s="61" t="s">
        <v>130</v>
      </c>
      <c r="T102" s="62" t="s">
        <v>131</v>
      </c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</row>
    <row r="103" spans="1:65" s="2" customFormat="1" ht="22.9" customHeight="1">
      <c r="A103" s="35"/>
      <c r="B103" s="36"/>
      <c r="C103" s="67" t="s">
        <v>132</v>
      </c>
      <c r="D103" s="35"/>
      <c r="E103" s="35"/>
      <c r="F103" s="35"/>
      <c r="G103" s="35"/>
      <c r="H103" s="35"/>
      <c r="I103" s="35"/>
      <c r="J103" s="123">
        <f>BK103</f>
        <v>0</v>
      </c>
      <c r="K103" s="35"/>
      <c r="L103" s="36"/>
      <c r="M103" s="63"/>
      <c r="N103" s="54"/>
      <c r="O103" s="64"/>
      <c r="P103" s="124">
        <f>P104+P428</f>
        <v>0</v>
      </c>
      <c r="Q103" s="64"/>
      <c r="R103" s="124">
        <f>R104+R428</f>
        <v>87.651810119999993</v>
      </c>
      <c r="S103" s="64"/>
      <c r="T103" s="125">
        <f>T104+T428</f>
        <v>35.009779039999998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20" t="s">
        <v>71</v>
      </c>
      <c r="AU103" s="20" t="s">
        <v>95</v>
      </c>
      <c r="BK103" s="126">
        <f>BK104+BK428</f>
        <v>0</v>
      </c>
    </row>
    <row r="104" spans="1:65" s="12" customFormat="1" ht="25.9" customHeight="1">
      <c r="B104" s="127"/>
      <c r="D104" s="128" t="s">
        <v>71</v>
      </c>
      <c r="E104" s="129" t="s">
        <v>133</v>
      </c>
      <c r="F104" s="129" t="s">
        <v>134</v>
      </c>
      <c r="I104" s="130"/>
      <c r="J104" s="131">
        <f>BK104</f>
        <v>0</v>
      </c>
      <c r="L104" s="127"/>
      <c r="M104" s="132"/>
      <c r="N104" s="133"/>
      <c r="O104" s="133"/>
      <c r="P104" s="134">
        <f>P105+P131+P153+P186+P193+P257+P411+P425</f>
        <v>0</v>
      </c>
      <c r="Q104" s="133"/>
      <c r="R104" s="134">
        <f>R105+R131+R153+R186+R193+R257+R411+R425</f>
        <v>72.151980069999993</v>
      </c>
      <c r="S104" s="133"/>
      <c r="T104" s="135">
        <f>T105+T131+T153+T186+T193+T257+T411+T425</f>
        <v>27.666278999999999</v>
      </c>
      <c r="AR104" s="128" t="s">
        <v>80</v>
      </c>
      <c r="AT104" s="136" t="s">
        <v>71</v>
      </c>
      <c r="AU104" s="136" t="s">
        <v>72</v>
      </c>
      <c r="AY104" s="128" t="s">
        <v>135</v>
      </c>
      <c r="BK104" s="137">
        <f>BK105+BK131+BK153+BK186+BK193+BK257+BK411+BK425</f>
        <v>0</v>
      </c>
    </row>
    <row r="105" spans="1:65" s="12" customFormat="1" ht="22.9" customHeight="1">
      <c r="B105" s="127"/>
      <c r="D105" s="128" t="s">
        <v>71</v>
      </c>
      <c r="E105" s="138" t="s">
        <v>80</v>
      </c>
      <c r="F105" s="138" t="s">
        <v>136</v>
      </c>
      <c r="I105" s="130"/>
      <c r="J105" s="139">
        <f>BK105</f>
        <v>0</v>
      </c>
      <c r="L105" s="127"/>
      <c r="M105" s="132"/>
      <c r="N105" s="133"/>
      <c r="O105" s="133"/>
      <c r="P105" s="134">
        <f>SUM(P106:P130)</f>
        <v>0</v>
      </c>
      <c r="Q105" s="133"/>
      <c r="R105" s="134">
        <f>SUM(R106:R130)</f>
        <v>7.6859999999999998E-2</v>
      </c>
      <c r="S105" s="133"/>
      <c r="T105" s="135">
        <f>SUM(T106:T130)</f>
        <v>1.4190750000000001</v>
      </c>
      <c r="AR105" s="128" t="s">
        <v>80</v>
      </c>
      <c r="AT105" s="136" t="s">
        <v>71</v>
      </c>
      <c r="AU105" s="136" t="s">
        <v>80</v>
      </c>
      <c r="AY105" s="128" t="s">
        <v>135</v>
      </c>
      <c r="BK105" s="137">
        <f>SUM(BK106:BK130)</f>
        <v>0</v>
      </c>
    </row>
    <row r="106" spans="1:65" s="2" customFormat="1" ht="37.9" customHeight="1">
      <c r="A106" s="35"/>
      <c r="B106" s="140"/>
      <c r="C106" s="141" t="s">
        <v>80</v>
      </c>
      <c r="D106" s="141" t="s">
        <v>137</v>
      </c>
      <c r="E106" s="142" t="s">
        <v>138</v>
      </c>
      <c r="F106" s="143" t="s">
        <v>139</v>
      </c>
      <c r="G106" s="144" t="s">
        <v>140</v>
      </c>
      <c r="H106" s="145">
        <v>5.5650000000000004</v>
      </c>
      <c r="I106" s="146"/>
      <c r="J106" s="147">
        <f>ROUND(I106*H106,2)</f>
        <v>0</v>
      </c>
      <c r="K106" s="143" t="s">
        <v>141</v>
      </c>
      <c r="L106" s="36"/>
      <c r="M106" s="148" t="s">
        <v>3</v>
      </c>
      <c r="N106" s="149" t="s">
        <v>43</v>
      </c>
      <c r="O106" s="56"/>
      <c r="P106" s="150">
        <f>O106*H106</f>
        <v>0</v>
      </c>
      <c r="Q106" s="150">
        <v>0</v>
      </c>
      <c r="R106" s="150">
        <f>Q106*H106</f>
        <v>0</v>
      </c>
      <c r="S106" s="150">
        <v>0.255</v>
      </c>
      <c r="T106" s="151">
        <f>S106*H106</f>
        <v>1.4190750000000001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52" t="s">
        <v>142</v>
      </c>
      <c r="AT106" s="152" t="s">
        <v>137</v>
      </c>
      <c r="AU106" s="152" t="s">
        <v>82</v>
      </c>
      <c r="AY106" s="20" t="s">
        <v>135</v>
      </c>
      <c r="BE106" s="153">
        <f>IF(N106="základní",J106,0)</f>
        <v>0</v>
      </c>
      <c r="BF106" s="153">
        <f>IF(N106="snížená",J106,0)</f>
        <v>0</v>
      </c>
      <c r="BG106" s="153">
        <f>IF(N106="zákl. přenesená",J106,0)</f>
        <v>0</v>
      </c>
      <c r="BH106" s="153">
        <f>IF(N106="sníž. přenesená",J106,0)</f>
        <v>0</v>
      </c>
      <c r="BI106" s="153">
        <f>IF(N106="nulová",J106,0)</f>
        <v>0</v>
      </c>
      <c r="BJ106" s="20" t="s">
        <v>80</v>
      </c>
      <c r="BK106" s="153">
        <f>ROUND(I106*H106,2)</f>
        <v>0</v>
      </c>
      <c r="BL106" s="20" t="s">
        <v>142</v>
      </c>
      <c r="BM106" s="152" t="s">
        <v>143</v>
      </c>
    </row>
    <row r="107" spans="1:65" s="2" customFormat="1">
      <c r="A107" s="35"/>
      <c r="B107" s="36"/>
      <c r="C107" s="35"/>
      <c r="D107" s="154" t="s">
        <v>144</v>
      </c>
      <c r="E107" s="35"/>
      <c r="F107" s="155" t="s">
        <v>145</v>
      </c>
      <c r="G107" s="35"/>
      <c r="H107" s="35"/>
      <c r="I107" s="156"/>
      <c r="J107" s="35"/>
      <c r="K107" s="35"/>
      <c r="L107" s="36"/>
      <c r="M107" s="157"/>
      <c r="N107" s="158"/>
      <c r="O107" s="56"/>
      <c r="P107" s="56"/>
      <c r="Q107" s="56"/>
      <c r="R107" s="56"/>
      <c r="S107" s="56"/>
      <c r="T107" s="57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20" t="s">
        <v>144</v>
      </c>
      <c r="AU107" s="20" t="s">
        <v>82</v>
      </c>
    </row>
    <row r="108" spans="1:65" s="13" customFormat="1">
      <c r="B108" s="159"/>
      <c r="D108" s="160" t="s">
        <v>146</v>
      </c>
      <c r="E108" s="161" t="s">
        <v>3</v>
      </c>
      <c r="F108" s="162" t="s">
        <v>147</v>
      </c>
      <c r="H108" s="163">
        <v>5.5650000000000004</v>
      </c>
      <c r="I108" s="164"/>
      <c r="L108" s="159"/>
      <c r="M108" s="165"/>
      <c r="N108" s="166"/>
      <c r="O108" s="166"/>
      <c r="P108" s="166"/>
      <c r="Q108" s="166"/>
      <c r="R108" s="166"/>
      <c r="S108" s="166"/>
      <c r="T108" s="167"/>
      <c r="AT108" s="161" t="s">
        <v>146</v>
      </c>
      <c r="AU108" s="161" t="s">
        <v>82</v>
      </c>
      <c r="AV108" s="13" t="s">
        <v>82</v>
      </c>
      <c r="AW108" s="13" t="s">
        <v>33</v>
      </c>
      <c r="AX108" s="13" t="s">
        <v>80</v>
      </c>
      <c r="AY108" s="161" t="s">
        <v>135</v>
      </c>
    </row>
    <row r="109" spans="1:65" s="2" customFormat="1" ht="16.5" customHeight="1">
      <c r="A109" s="35"/>
      <c r="B109" s="140"/>
      <c r="C109" s="141" t="s">
        <v>82</v>
      </c>
      <c r="D109" s="141" t="s">
        <v>137</v>
      </c>
      <c r="E109" s="142" t="s">
        <v>148</v>
      </c>
      <c r="F109" s="143" t="s">
        <v>149</v>
      </c>
      <c r="G109" s="144" t="s">
        <v>140</v>
      </c>
      <c r="H109" s="145">
        <v>24.3</v>
      </c>
      <c r="I109" s="146"/>
      <c r="J109" s="147">
        <f>ROUND(I109*H109,2)</f>
        <v>0</v>
      </c>
      <c r="K109" s="143" t="s">
        <v>141</v>
      </c>
      <c r="L109" s="36"/>
      <c r="M109" s="148" t="s">
        <v>3</v>
      </c>
      <c r="N109" s="149" t="s">
        <v>43</v>
      </c>
      <c r="O109" s="56"/>
      <c r="P109" s="150">
        <f>O109*H109</f>
        <v>0</v>
      </c>
      <c r="Q109" s="150">
        <v>0</v>
      </c>
      <c r="R109" s="150">
        <f>Q109*H109</f>
        <v>0</v>
      </c>
      <c r="S109" s="150">
        <v>0</v>
      </c>
      <c r="T109" s="151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52" t="s">
        <v>142</v>
      </c>
      <c r="AT109" s="152" t="s">
        <v>137</v>
      </c>
      <c r="AU109" s="152" t="s">
        <v>82</v>
      </c>
      <c r="AY109" s="20" t="s">
        <v>135</v>
      </c>
      <c r="BE109" s="153">
        <f>IF(N109="základní",J109,0)</f>
        <v>0</v>
      </c>
      <c r="BF109" s="153">
        <f>IF(N109="snížená",J109,0)</f>
        <v>0</v>
      </c>
      <c r="BG109" s="153">
        <f>IF(N109="zákl. přenesená",J109,0)</f>
        <v>0</v>
      </c>
      <c r="BH109" s="153">
        <f>IF(N109="sníž. přenesená",J109,0)</f>
        <v>0</v>
      </c>
      <c r="BI109" s="153">
        <f>IF(N109="nulová",J109,0)</f>
        <v>0</v>
      </c>
      <c r="BJ109" s="20" t="s">
        <v>80</v>
      </c>
      <c r="BK109" s="153">
        <f>ROUND(I109*H109,2)</f>
        <v>0</v>
      </c>
      <c r="BL109" s="20" t="s">
        <v>142</v>
      </c>
      <c r="BM109" s="152" t="s">
        <v>150</v>
      </c>
    </row>
    <row r="110" spans="1:65" s="2" customFormat="1">
      <c r="A110" s="35"/>
      <c r="B110" s="36"/>
      <c r="C110" s="35"/>
      <c r="D110" s="154" t="s">
        <v>144</v>
      </c>
      <c r="E110" s="35"/>
      <c r="F110" s="155" t="s">
        <v>151</v>
      </c>
      <c r="G110" s="35"/>
      <c r="H110" s="35"/>
      <c r="I110" s="156"/>
      <c r="J110" s="35"/>
      <c r="K110" s="35"/>
      <c r="L110" s="36"/>
      <c r="M110" s="157"/>
      <c r="N110" s="158"/>
      <c r="O110" s="56"/>
      <c r="P110" s="56"/>
      <c r="Q110" s="56"/>
      <c r="R110" s="56"/>
      <c r="S110" s="56"/>
      <c r="T110" s="57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20" t="s">
        <v>144</v>
      </c>
      <c r="AU110" s="20" t="s">
        <v>82</v>
      </c>
    </row>
    <row r="111" spans="1:65" s="13" customFormat="1">
      <c r="B111" s="159"/>
      <c r="D111" s="160" t="s">
        <v>146</v>
      </c>
      <c r="E111" s="161" t="s">
        <v>3</v>
      </c>
      <c r="F111" s="162" t="s">
        <v>152</v>
      </c>
      <c r="H111" s="163">
        <v>24.3</v>
      </c>
      <c r="I111" s="164"/>
      <c r="L111" s="159"/>
      <c r="M111" s="165"/>
      <c r="N111" s="166"/>
      <c r="O111" s="166"/>
      <c r="P111" s="166"/>
      <c r="Q111" s="166"/>
      <c r="R111" s="166"/>
      <c r="S111" s="166"/>
      <c r="T111" s="167"/>
      <c r="AT111" s="161" t="s">
        <v>146</v>
      </c>
      <c r="AU111" s="161" t="s">
        <v>82</v>
      </c>
      <c r="AV111" s="13" t="s">
        <v>82</v>
      </c>
      <c r="AW111" s="13" t="s">
        <v>33</v>
      </c>
      <c r="AX111" s="13" t="s">
        <v>80</v>
      </c>
      <c r="AY111" s="161" t="s">
        <v>135</v>
      </c>
    </row>
    <row r="112" spans="1:65" s="2" customFormat="1" ht="24.2" customHeight="1">
      <c r="A112" s="35"/>
      <c r="B112" s="140"/>
      <c r="C112" s="141" t="s">
        <v>153</v>
      </c>
      <c r="D112" s="141" t="s">
        <v>137</v>
      </c>
      <c r="E112" s="142" t="s">
        <v>154</v>
      </c>
      <c r="F112" s="143" t="s">
        <v>155</v>
      </c>
      <c r="G112" s="144" t="s">
        <v>156</v>
      </c>
      <c r="H112" s="145">
        <v>23.81</v>
      </c>
      <c r="I112" s="146"/>
      <c r="J112" s="147">
        <f>ROUND(I112*H112,2)</f>
        <v>0</v>
      </c>
      <c r="K112" s="143" t="s">
        <v>141</v>
      </c>
      <c r="L112" s="36"/>
      <c r="M112" s="148" t="s">
        <v>3</v>
      </c>
      <c r="N112" s="149" t="s">
        <v>43</v>
      </c>
      <c r="O112" s="56"/>
      <c r="P112" s="150">
        <f>O112*H112</f>
        <v>0</v>
      </c>
      <c r="Q112" s="150">
        <v>0</v>
      </c>
      <c r="R112" s="150">
        <f>Q112*H112</f>
        <v>0</v>
      </c>
      <c r="S112" s="150">
        <v>0</v>
      </c>
      <c r="T112" s="151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52" t="s">
        <v>142</v>
      </c>
      <c r="AT112" s="152" t="s">
        <v>137</v>
      </c>
      <c r="AU112" s="152" t="s">
        <v>82</v>
      </c>
      <c r="AY112" s="20" t="s">
        <v>135</v>
      </c>
      <c r="BE112" s="153">
        <f>IF(N112="základní",J112,0)</f>
        <v>0</v>
      </c>
      <c r="BF112" s="153">
        <f>IF(N112="snížená",J112,0)</f>
        <v>0</v>
      </c>
      <c r="BG112" s="153">
        <f>IF(N112="zákl. přenesená",J112,0)</f>
        <v>0</v>
      </c>
      <c r="BH112" s="153">
        <f>IF(N112="sníž. přenesená",J112,0)</f>
        <v>0</v>
      </c>
      <c r="BI112" s="153">
        <f>IF(N112="nulová",J112,0)</f>
        <v>0</v>
      </c>
      <c r="BJ112" s="20" t="s">
        <v>80</v>
      </c>
      <c r="BK112" s="153">
        <f>ROUND(I112*H112,2)</f>
        <v>0</v>
      </c>
      <c r="BL112" s="20" t="s">
        <v>142</v>
      </c>
      <c r="BM112" s="152" t="s">
        <v>157</v>
      </c>
    </row>
    <row r="113" spans="1:65" s="2" customFormat="1">
      <c r="A113" s="35"/>
      <c r="B113" s="36"/>
      <c r="C113" s="35"/>
      <c r="D113" s="154" t="s">
        <v>144</v>
      </c>
      <c r="E113" s="35"/>
      <c r="F113" s="155" t="s">
        <v>158</v>
      </c>
      <c r="G113" s="35"/>
      <c r="H113" s="35"/>
      <c r="I113" s="156"/>
      <c r="J113" s="35"/>
      <c r="K113" s="35"/>
      <c r="L113" s="36"/>
      <c r="M113" s="157"/>
      <c r="N113" s="158"/>
      <c r="O113" s="56"/>
      <c r="P113" s="56"/>
      <c r="Q113" s="56"/>
      <c r="R113" s="56"/>
      <c r="S113" s="56"/>
      <c r="T113" s="57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20" t="s">
        <v>144</v>
      </c>
      <c r="AU113" s="20" t="s">
        <v>82</v>
      </c>
    </row>
    <row r="114" spans="1:65" s="13" customFormat="1">
      <c r="B114" s="159"/>
      <c r="D114" s="160" t="s">
        <v>146</v>
      </c>
      <c r="E114" s="161" t="s">
        <v>3</v>
      </c>
      <c r="F114" s="162" t="s">
        <v>159</v>
      </c>
      <c r="H114" s="163">
        <v>23.81</v>
      </c>
      <c r="I114" s="164"/>
      <c r="L114" s="159"/>
      <c r="M114" s="165"/>
      <c r="N114" s="166"/>
      <c r="O114" s="166"/>
      <c r="P114" s="166"/>
      <c r="Q114" s="166"/>
      <c r="R114" s="166"/>
      <c r="S114" s="166"/>
      <c r="T114" s="167"/>
      <c r="AT114" s="161" t="s">
        <v>146</v>
      </c>
      <c r="AU114" s="161" t="s">
        <v>82</v>
      </c>
      <c r="AV114" s="13" t="s">
        <v>82</v>
      </c>
      <c r="AW114" s="13" t="s">
        <v>33</v>
      </c>
      <c r="AX114" s="13" t="s">
        <v>80</v>
      </c>
      <c r="AY114" s="161" t="s">
        <v>135</v>
      </c>
    </row>
    <row r="115" spans="1:65" s="2" customFormat="1" ht="37.9" customHeight="1">
      <c r="A115" s="35"/>
      <c r="B115" s="140"/>
      <c r="C115" s="141" t="s">
        <v>142</v>
      </c>
      <c r="D115" s="141" t="s">
        <v>137</v>
      </c>
      <c r="E115" s="142" t="s">
        <v>160</v>
      </c>
      <c r="F115" s="143" t="s">
        <v>161</v>
      </c>
      <c r="G115" s="144" t="s">
        <v>156</v>
      </c>
      <c r="H115" s="145">
        <v>6.35</v>
      </c>
      <c r="I115" s="146"/>
      <c r="J115" s="147">
        <f>ROUND(I115*H115,2)</f>
        <v>0</v>
      </c>
      <c r="K115" s="143" t="s">
        <v>141</v>
      </c>
      <c r="L115" s="36"/>
      <c r="M115" s="148" t="s">
        <v>3</v>
      </c>
      <c r="N115" s="149" t="s">
        <v>43</v>
      </c>
      <c r="O115" s="56"/>
      <c r="P115" s="150">
        <f>O115*H115</f>
        <v>0</v>
      </c>
      <c r="Q115" s="150">
        <v>0</v>
      </c>
      <c r="R115" s="150">
        <f>Q115*H115</f>
        <v>0</v>
      </c>
      <c r="S115" s="150">
        <v>0</v>
      </c>
      <c r="T115" s="151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52" t="s">
        <v>142</v>
      </c>
      <c r="AT115" s="152" t="s">
        <v>137</v>
      </c>
      <c r="AU115" s="152" t="s">
        <v>82</v>
      </c>
      <c r="AY115" s="20" t="s">
        <v>135</v>
      </c>
      <c r="BE115" s="153">
        <f>IF(N115="základní",J115,0)</f>
        <v>0</v>
      </c>
      <c r="BF115" s="153">
        <f>IF(N115="snížená",J115,0)</f>
        <v>0</v>
      </c>
      <c r="BG115" s="153">
        <f>IF(N115="zákl. přenesená",J115,0)</f>
        <v>0</v>
      </c>
      <c r="BH115" s="153">
        <f>IF(N115="sníž. přenesená",J115,0)</f>
        <v>0</v>
      </c>
      <c r="BI115" s="153">
        <f>IF(N115="nulová",J115,0)</f>
        <v>0</v>
      </c>
      <c r="BJ115" s="20" t="s">
        <v>80</v>
      </c>
      <c r="BK115" s="153">
        <f>ROUND(I115*H115,2)</f>
        <v>0</v>
      </c>
      <c r="BL115" s="20" t="s">
        <v>142</v>
      </c>
      <c r="BM115" s="152" t="s">
        <v>162</v>
      </c>
    </row>
    <row r="116" spans="1:65" s="2" customFormat="1">
      <c r="A116" s="35"/>
      <c r="B116" s="36"/>
      <c r="C116" s="35"/>
      <c r="D116" s="154" t="s">
        <v>144</v>
      </c>
      <c r="E116" s="35"/>
      <c r="F116" s="155" t="s">
        <v>163</v>
      </c>
      <c r="G116" s="35"/>
      <c r="H116" s="35"/>
      <c r="I116" s="156"/>
      <c r="J116" s="35"/>
      <c r="K116" s="35"/>
      <c r="L116" s="36"/>
      <c r="M116" s="157"/>
      <c r="N116" s="158"/>
      <c r="O116" s="56"/>
      <c r="P116" s="56"/>
      <c r="Q116" s="56"/>
      <c r="R116" s="56"/>
      <c r="S116" s="56"/>
      <c r="T116" s="57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20" t="s">
        <v>144</v>
      </c>
      <c r="AU116" s="20" t="s">
        <v>82</v>
      </c>
    </row>
    <row r="117" spans="1:65" s="2" customFormat="1" ht="37.9" customHeight="1">
      <c r="A117" s="35"/>
      <c r="B117" s="140"/>
      <c r="C117" s="141" t="s">
        <v>164</v>
      </c>
      <c r="D117" s="141" t="s">
        <v>137</v>
      </c>
      <c r="E117" s="142" t="s">
        <v>165</v>
      </c>
      <c r="F117" s="143" t="s">
        <v>166</v>
      </c>
      <c r="G117" s="144" t="s">
        <v>156</v>
      </c>
      <c r="H117" s="145">
        <v>127</v>
      </c>
      <c r="I117" s="146"/>
      <c r="J117" s="147">
        <f>ROUND(I117*H117,2)</f>
        <v>0</v>
      </c>
      <c r="K117" s="143" t="s">
        <v>141</v>
      </c>
      <c r="L117" s="36"/>
      <c r="M117" s="148" t="s">
        <v>3</v>
      </c>
      <c r="N117" s="149" t="s">
        <v>43</v>
      </c>
      <c r="O117" s="56"/>
      <c r="P117" s="150">
        <f>O117*H117</f>
        <v>0</v>
      </c>
      <c r="Q117" s="150">
        <v>0</v>
      </c>
      <c r="R117" s="150">
        <f>Q117*H117</f>
        <v>0</v>
      </c>
      <c r="S117" s="150">
        <v>0</v>
      </c>
      <c r="T117" s="151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52" t="s">
        <v>142</v>
      </c>
      <c r="AT117" s="152" t="s">
        <v>137</v>
      </c>
      <c r="AU117" s="152" t="s">
        <v>82</v>
      </c>
      <c r="AY117" s="20" t="s">
        <v>135</v>
      </c>
      <c r="BE117" s="153">
        <f>IF(N117="základní",J117,0)</f>
        <v>0</v>
      </c>
      <c r="BF117" s="153">
        <f>IF(N117="snížená",J117,0)</f>
        <v>0</v>
      </c>
      <c r="BG117" s="153">
        <f>IF(N117="zákl. přenesená",J117,0)</f>
        <v>0</v>
      </c>
      <c r="BH117" s="153">
        <f>IF(N117="sníž. přenesená",J117,0)</f>
        <v>0</v>
      </c>
      <c r="BI117" s="153">
        <f>IF(N117="nulová",J117,0)</f>
        <v>0</v>
      </c>
      <c r="BJ117" s="20" t="s">
        <v>80</v>
      </c>
      <c r="BK117" s="153">
        <f>ROUND(I117*H117,2)</f>
        <v>0</v>
      </c>
      <c r="BL117" s="20" t="s">
        <v>142</v>
      </c>
      <c r="BM117" s="152" t="s">
        <v>167</v>
      </c>
    </row>
    <row r="118" spans="1:65" s="2" customFormat="1">
      <c r="A118" s="35"/>
      <c r="B118" s="36"/>
      <c r="C118" s="35"/>
      <c r="D118" s="154" t="s">
        <v>144</v>
      </c>
      <c r="E118" s="35"/>
      <c r="F118" s="155" t="s">
        <v>168</v>
      </c>
      <c r="G118" s="35"/>
      <c r="H118" s="35"/>
      <c r="I118" s="156"/>
      <c r="J118" s="35"/>
      <c r="K118" s="35"/>
      <c r="L118" s="36"/>
      <c r="M118" s="157"/>
      <c r="N118" s="158"/>
      <c r="O118" s="56"/>
      <c r="P118" s="56"/>
      <c r="Q118" s="56"/>
      <c r="R118" s="56"/>
      <c r="S118" s="56"/>
      <c r="T118" s="57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20" t="s">
        <v>144</v>
      </c>
      <c r="AU118" s="20" t="s">
        <v>82</v>
      </c>
    </row>
    <row r="119" spans="1:65" s="13" customFormat="1">
      <c r="B119" s="159"/>
      <c r="D119" s="160" t="s">
        <v>146</v>
      </c>
      <c r="E119" s="161" t="s">
        <v>3</v>
      </c>
      <c r="F119" s="162" t="s">
        <v>169</v>
      </c>
      <c r="H119" s="163">
        <v>127</v>
      </c>
      <c r="I119" s="164"/>
      <c r="L119" s="159"/>
      <c r="M119" s="165"/>
      <c r="N119" s="166"/>
      <c r="O119" s="166"/>
      <c r="P119" s="166"/>
      <c r="Q119" s="166"/>
      <c r="R119" s="166"/>
      <c r="S119" s="166"/>
      <c r="T119" s="167"/>
      <c r="AT119" s="161" t="s">
        <v>146</v>
      </c>
      <c r="AU119" s="161" t="s">
        <v>82</v>
      </c>
      <c r="AV119" s="13" t="s">
        <v>82</v>
      </c>
      <c r="AW119" s="13" t="s">
        <v>33</v>
      </c>
      <c r="AX119" s="13" t="s">
        <v>80</v>
      </c>
      <c r="AY119" s="161" t="s">
        <v>135</v>
      </c>
    </row>
    <row r="120" spans="1:65" s="2" customFormat="1" ht="24.2" customHeight="1">
      <c r="A120" s="35"/>
      <c r="B120" s="140"/>
      <c r="C120" s="141" t="s">
        <v>170</v>
      </c>
      <c r="D120" s="141" t="s">
        <v>137</v>
      </c>
      <c r="E120" s="142" t="s">
        <v>171</v>
      </c>
      <c r="F120" s="143" t="s">
        <v>172</v>
      </c>
      <c r="G120" s="144" t="s">
        <v>173</v>
      </c>
      <c r="H120" s="145">
        <v>11.43</v>
      </c>
      <c r="I120" s="146"/>
      <c r="J120" s="147">
        <f>ROUND(I120*H120,2)</f>
        <v>0</v>
      </c>
      <c r="K120" s="143" t="s">
        <v>141</v>
      </c>
      <c r="L120" s="36"/>
      <c r="M120" s="148" t="s">
        <v>3</v>
      </c>
      <c r="N120" s="149" t="s">
        <v>43</v>
      </c>
      <c r="O120" s="56"/>
      <c r="P120" s="150">
        <f>O120*H120</f>
        <v>0</v>
      </c>
      <c r="Q120" s="150">
        <v>0</v>
      </c>
      <c r="R120" s="150">
        <f>Q120*H120</f>
        <v>0</v>
      </c>
      <c r="S120" s="150">
        <v>0</v>
      </c>
      <c r="T120" s="151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52" t="s">
        <v>142</v>
      </c>
      <c r="AT120" s="152" t="s">
        <v>137</v>
      </c>
      <c r="AU120" s="152" t="s">
        <v>82</v>
      </c>
      <c r="AY120" s="20" t="s">
        <v>135</v>
      </c>
      <c r="BE120" s="153">
        <f>IF(N120="základní",J120,0)</f>
        <v>0</v>
      </c>
      <c r="BF120" s="153">
        <f>IF(N120="snížená",J120,0)</f>
        <v>0</v>
      </c>
      <c r="BG120" s="153">
        <f>IF(N120="zákl. přenesená",J120,0)</f>
        <v>0</v>
      </c>
      <c r="BH120" s="153">
        <f>IF(N120="sníž. přenesená",J120,0)</f>
        <v>0</v>
      </c>
      <c r="BI120" s="153">
        <f>IF(N120="nulová",J120,0)</f>
        <v>0</v>
      </c>
      <c r="BJ120" s="20" t="s">
        <v>80</v>
      </c>
      <c r="BK120" s="153">
        <f>ROUND(I120*H120,2)</f>
        <v>0</v>
      </c>
      <c r="BL120" s="20" t="s">
        <v>142</v>
      </c>
      <c r="BM120" s="152" t="s">
        <v>174</v>
      </c>
    </row>
    <row r="121" spans="1:65" s="2" customFormat="1">
      <c r="A121" s="35"/>
      <c r="B121" s="36"/>
      <c r="C121" s="35"/>
      <c r="D121" s="154" t="s">
        <v>144</v>
      </c>
      <c r="E121" s="35"/>
      <c r="F121" s="155" t="s">
        <v>175</v>
      </c>
      <c r="G121" s="35"/>
      <c r="H121" s="35"/>
      <c r="I121" s="156"/>
      <c r="J121" s="35"/>
      <c r="K121" s="35"/>
      <c r="L121" s="36"/>
      <c r="M121" s="157"/>
      <c r="N121" s="158"/>
      <c r="O121" s="56"/>
      <c r="P121" s="56"/>
      <c r="Q121" s="56"/>
      <c r="R121" s="56"/>
      <c r="S121" s="56"/>
      <c r="T121" s="57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20" t="s">
        <v>144</v>
      </c>
      <c r="AU121" s="20" t="s">
        <v>82</v>
      </c>
    </row>
    <row r="122" spans="1:65" s="13" customFormat="1">
      <c r="B122" s="159"/>
      <c r="D122" s="160" t="s">
        <v>146</v>
      </c>
      <c r="E122" s="161" t="s">
        <v>3</v>
      </c>
      <c r="F122" s="162" t="s">
        <v>176</v>
      </c>
      <c r="H122" s="163">
        <v>11.43</v>
      </c>
      <c r="I122" s="164"/>
      <c r="L122" s="159"/>
      <c r="M122" s="165"/>
      <c r="N122" s="166"/>
      <c r="O122" s="166"/>
      <c r="P122" s="166"/>
      <c r="Q122" s="166"/>
      <c r="R122" s="166"/>
      <c r="S122" s="166"/>
      <c r="T122" s="167"/>
      <c r="AT122" s="161" t="s">
        <v>146</v>
      </c>
      <c r="AU122" s="161" t="s">
        <v>82</v>
      </c>
      <c r="AV122" s="13" t="s">
        <v>82</v>
      </c>
      <c r="AW122" s="13" t="s">
        <v>33</v>
      </c>
      <c r="AX122" s="13" t="s">
        <v>80</v>
      </c>
      <c r="AY122" s="161" t="s">
        <v>135</v>
      </c>
    </row>
    <row r="123" spans="1:65" s="2" customFormat="1" ht="24.2" customHeight="1">
      <c r="A123" s="35"/>
      <c r="B123" s="140"/>
      <c r="C123" s="141" t="s">
        <v>177</v>
      </c>
      <c r="D123" s="141" t="s">
        <v>137</v>
      </c>
      <c r="E123" s="142" t="s">
        <v>178</v>
      </c>
      <c r="F123" s="143" t="s">
        <v>179</v>
      </c>
      <c r="G123" s="144" t="s">
        <v>156</v>
      </c>
      <c r="H123" s="145">
        <v>17.46</v>
      </c>
      <c r="I123" s="146"/>
      <c r="J123" s="147">
        <f>ROUND(I123*H123,2)</f>
        <v>0</v>
      </c>
      <c r="K123" s="143" t="s">
        <v>141</v>
      </c>
      <c r="L123" s="36"/>
      <c r="M123" s="148" t="s">
        <v>3</v>
      </c>
      <c r="N123" s="149" t="s">
        <v>43</v>
      </c>
      <c r="O123" s="56"/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52" t="s">
        <v>142</v>
      </c>
      <c r="AT123" s="152" t="s">
        <v>137</v>
      </c>
      <c r="AU123" s="152" t="s">
        <v>82</v>
      </c>
      <c r="AY123" s="20" t="s">
        <v>135</v>
      </c>
      <c r="BE123" s="153">
        <f>IF(N123="základní",J123,0)</f>
        <v>0</v>
      </c>
      <c r="BF123" s="153">
        <f>IF(N123="snížená",J123,0)</f>
        <v>0</v>
      </c>
      <c r="BG123" s="153">
        <f>IF(N123="zákl. přenesená",J123,0)</f>
        <v>0</v>
      </c>
      <c r="BH123" s="153">
        <f>IF(N123="sníž. přenesená",J123,0)</f>
        <v>0</v>
      </c>
      <c r="BI123" s="153">
        <f>IF(N123="nulová",J123,0)</f>
        <v>0</v>
      </c>
      <c r="BJ123" s="20" t="s">
        <v>80</v>
      </c>
      <c r="BK123" s="153">
        <f>ROUND(I123*H123,2)</f>
        <v>0</v>
      </c>
      <c r="BL123" s="20" t="s">
        <v>142</v>
      </c>
      <c r="BM123" s="152" t="s">
        <v>180</v>
      </c>
    </row>
    <row r="124" spans="1:65" s="2" customFormat="1">
      <c r="A124" s="35"/>
      <c r="B124" s="36"/>
      <c r="C124" s="35"/>
      <c r="D124" s="154" t="s">
        <v>144</v>
      </c>
      <c r="E124" s="35"/>
      <c r="F124" s="155" t="s">
        <v>181</v>
      </c>
      <c r="G124" s="35"/>
      <c r="H124" s="35"/>
      <c r="I124" s="156"/>
      <c r="J124" s="35"/>
      <c r="K124" s="35"/>
      <c r="L124" s="36"/>
      <c r="M124" s="157"/>
      <c r="N124" s="158"/>
      <c r="O124" s="56"/>
      <c r="P124" s="56"/>
      <c r="Q124" s="56"/>
      <c r="R124" s="56"/>
      <c r="S124" s="56"/>
      <c r="T124" s="57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20" t="s">
        <v>144</v>
      </c>
      <c r="AU124" s="20" t="s">
        <v>82</v>
      </c>
    </row>
    <row r="125" spans="1:65" s="13" customFormat="1">
      <c r="B125" s="159"/>
      <c r="D125" s="160" t="s">
        <v>146</v>
      </c>
      <c r="E125" s="161" t="s">
        <v>3</v>
      </c>
      <c r="F125" s="162" t="s">
        <v>182</v>
      </c>
      <c r="H125" s="163">
        <v>17.46</v>
      </c>
      <c r="I125" s="164"/>
      <c r="L125" s="159"/>
      <c r="M125" s="165"/>
      <c r="N125" s="166"/>
      <c r="O125" s="166"/>
      <c r="P125" s="166"/>
      <c r="Q125" s="166"/>
      <c r="R125" s="166"/>
      <c r="S125" s="166"/>
      <c r="T125" s="167"/>
      <c r="AT125" s="161" t="s">
        <v>146</v>
      </c>
      <c r="AU125" s="161" t="s">
        <v>82</v>
      </c>
      <c r="AV125" s="13" t="s">
        <v>82</v>
      </c>
      <c r="AW125" s="13" t="s">
        <v>33</v>
      </c>
      <c r="AX125" s="13" t="s">
        <v>80</v>
      </c>
      <c r="AY125" s="161" t="s">
        <v>135</v>
      </c>
    </row>
    <row r="126" spans="1:65" s="2" customFormat="1" ht="21.75" customHeight="1">
      <c r="A126" s="35"/>
      <c r="B126" s="140"/>
      <c r="C126" s="141" t="s">
        <v>183</v>
      </c>
      <c r="D126" s="141" t="s">
        <v>137</v>
      </c>
      <c r="E126" s="142" t="s">
        <v>184</v>
      </c>
      <c r="F126" s="143" t="s">
        <v>185</v>
      </c>
      <c r="G126" s="144" t="s">
        <v>140</v>
      </c>
      <c r="H126" s="145">
        <v>24.3</v>
      </c>
      <c r="I126" s="146"/>
      <c r="J126" s="147">
        <f>ROUND(I126*H126,2)</f>
        <v>0</v>
      </c>
      <c r="K126" s="143" t="s">
        <v>141</v>
      </c>
      <c r="L126" s="36"/>
      <c r="M126" s="148" t="s">
        <v>3</v>
      </c>
      <c r="N126" s="149" t="s">
        <v>43</v>
      </c>
      <c r="O126" s="56"/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52" t="s">
        <v>142</v>
      </c>
      <c r="AT126" s="152" t="s">
        <v>137</v>
      </c>
      <c r="AU126" s="152" t="s">
        <v>82</v>
      </c>
      <c r="AY126" s="20" t="s">
        <v>135</v>
      </c>
      <c r="BE126" s="153">
        <f>IF(N126="základní",J126,0)</f>
        <v>0</v>
      </c>
      <c r="BF126" s="153">
        <f>IF(N126="snížená",J126,0)</f>
        <v>0</v>
      </c>
      <c r="BG126" s="153">
        <f>IF(N126="zákl. přenesená",J126,0)</f>
        <v>0</v>
      </c>
      <c r="BH126" s="153">
        <f>IF(N126="sníž. přenesená",J126,0)</f>
        <v>0</v>
      </c>
      <c r="BI126" s="153">
        <f>IF(N126="nulová",J126,0)</f>
        <v>0</v>
      </c>
      <c r="BJ126" s="20" t="s">
        <v>80</v>
      </c>
      <c r="BK126" s="153">
        <f>ROUND(I126*H126,2)</f>
        <v>0</v>
      </c>
      <c r="BL126" s="20" t="s">
        <v>142</v>
      </c>
      <c r="BM126" s="152" t="s">
        <v>186</v>
      </c>
    </row>
    <row r="127" spans="1:65" s="2" customFormat="1">
      <c r="A127" s="35"/>
      <c r="B127" s="36"/>
      <c r="C127" s="35"/>
      <c r="D127" s="154" t="s">
        <v>144</v>
      </c>
      <c r="E127" s="35"/>
      <c r="F127" s="155" t="s">
        <v>187</v>
      </c>
      <c r="G127" s="35"/>
      <c r="H127" s="35"/>
      <c r="I127" s="156"/>
      <c r="J127" s="35"/>
      <c r="K127" s="35"/>
      <c r="L127" s="36"/>
      <c r="M127" s="157"/>
      <c r="N127" s="158"/>
      <c r="O127" s="56"/>
      <c r="P127" s="56"/>
      <c r="Q127" s="56"/>
      <c r="R127" s="56"/>
      <c r="S127" s="56"/>
      <c r="T127" s="57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20" t="s">
        <v>144</v>
      </c>
      <c r="AU127" s="20" t="s">
        <v>82</v>
      </c>
    </row>
    <row r="128" spans="1:65" s="13" customFormat="1">
      <c r="B128" s="159"/>
      <c r="D128" s="160" t="s">
        <v>146</v>
      </c>
      <c r="E128" s="161" t="s">
        <v>3</v>
      </c>
      <c r="F128" s="162" t="s">
        <v>188</v>
      </c>
      <c r="H128" s="163">
        <v>24.3</v>
      </c>
      <c r="I128" s="164"/>
      <c r="L128" s="159"/>
      <c r="M128" s="165"/>
      <c r="N128" s="166"/>
      <c r="O128" s="166"/>
      <c r="P128" s="166"/>
      <c r="Q128" s="166"/>
      <c r="R128" s="166"/>
      <c r="S128" s="166"/>
      <c r="T128" s="167"/>
      <c r="AT128" s="161" t="s">
        <v>146</v>
      </c>
      <c r="AU128" s="161" t="s">
        <v>82</v>
      </c>
      <c r="AV128" s="13" t="s">
        <v>82</v>
      </c>
      <c r="AW128" s="13" t="s">
        <v>33</v>
      </c>
      <c r="AX128" s="13" t="s">
        <v>80</v>
      </c>
      <c r="AY128" s="161" t="s">
        <v>135</v>
      </c>
    </row>
    <row r="129" spans="1:65" s="2" customFormat="1" ht="24.2" customHeight="1">
      <c r="A129" s="35"/>
      <c r="B129" s="140"/>
      <c r="C129" s="141" t="s">
        <v>189</v>
      </c>
      <c r="D129" s="141" t="s">
        <v>137</v>
      </c>
      <c r="E129" s="142" t="s">
        <v>190</v>
      </c>
      <c r="F129" s="143" t="s">
        <v>191</v>
      </c>
      <c r="G129" s="144" t="s">
        <v>192</v>
      </c>
      <c r="H129" s="145">
        <v>2</v>
      </c>
      <c r="I129" s="146"/>
      <c r="J129" s="147">
        <f>ROUND(I129*H129,2)</f>
        <v>0</v>
      </c>
      <c r="K129" s="143" t="s">
        <v>141</v>
      </c>
      <c r="L129" s="36"/>
      <c r="M129" s="148" t="s">
        <v>3</v>
      </c>
      <c r="N129" s="149" t="s">
        <v>43</v>
      </c>
      <c r="O129" s="56"/>
      <c r="P129" s="150">
        <f>O129*H129</f>
        <v>0</v>
      </c>
      <c r="Q129" s="150">
        <v>3.8429999999999999E-2</v>
      </c>
      <c r="R129" s="150">
        <f>Q129*H129</f>
        <v>7.6859999999999998E-2</v>
      </c>
      <c r="S129" s="150">
        <v>0</v>
      </c>
      <c r="T129" s="15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52" t="s">
        <v>142</v>
      </c>
      <c r="AT129" s="152" t="s">
        <v>137</v>
      </c>
      <c r="AU129" s="152" t="s">
        <v>82</v>
      </c>
      <c r="AY129" s="20" t="s">
        <v>135</v>
      </c>
      <c r="BE129" s="153">
        <f>IF(N129="základní",J129,0)</f>
        <v>0</v>
      </c>
      <c r="BF129" s="153">
        <f>IF(N129="snížená",J129,0)</f>
        <v>0</v>
      </c>
      <c r="BG129" s="153">
        <f>IF(N129="zákl. přenesená",J129,0)</f>
        <v>0</v>
      </c>
      <c r="BH129" s="153">
        <f>IF(N129="sníž. přenesená",J129,0)</f>
        <v>0</v>
      </c>
      <c r="BI129" s="153">
        <f>IF(N129="nulová",J129,0)</f>
        <v>0</v>
      </c>
      <c r="BJ129" s="20" t="s">
        <v>80</v>
      </c>
      <c r="BK129" s="153">
        <f>ROUND(I129*H129,2)</f>
        <v>0</v>
      </c>
      <c r="BL129" s="20" t="s">
        <v>142</v>
      </c>
      <c r="BM129" s="152" t="s">
        <v>193</v>
      </c>
    </row>
    <row r="130" spans="1:65" s="2" customFormat="1">
      <c r="A130" s="35"/>
      <c r="B130" s="36"/>
      <c r="C130" s="35"/>
      <c r="D130" s="154" t="s">
        <v>144</v>
      </c>
      <c r="E130" s="35"/>
      <c r="F130" s="155" t="s">
        <v>194</v>
      </c>
      <c r="G130" s="35"/>
      <c r="H130" s="35"/>
      <c r="I130" s="156"/>
      <c r="J130" s="35"/>
      <c r="K130" s="35"/>
      <c r="L130" s="36"/>
      <c r="M130" s="157"/>
      <c r="N130" s="158"/>
      <c r="O130" s="56"/>
      <c r="P130" s="56"/>
      <c r="Q130" s="56"/>
      <c r="R130" s="56"/>
      <c r="S130" s="56"/>
      <c r="T130" s="57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20" t="s">
        <v>144</v>
      </c>
      <c r="AU130" s="20" t="s">
        <v>82</v>
      </c>
    </row>
    <row r="131" spans="1:65" s="12" customFormat="1" ht="22.9" customHeight="1">
      <c r="B131" s="127"/>
      <c r="D131" s="128" t="s">
        <v>71</v>
      </c>
      <c r="E131" s="138" t="s">
        <v>82</v>
      </c>
      <c r="F131" s="138" t="s">
        <v>195</v>
      </c>
      <c r="I131" s="130"/>
      <c r="J131" s="139">
        <f>BK131</f>
        <v>0</v>
      </c>
      <c r="L131" s="127"/>
      <c r="M131" s="132"/>
      <c r="N131" s="133"/>
      <c r="O131" s="133"/>
      <c r="P131" s="134">
        <f>SUM(P132:P152)</f>
        <v>0</v>
      </c>
      <c r="Q131" s="133"/>
      <c r="R131" s="134">
        <f>SUM(R132:R152)</f>
        <v>16.236906679999997</v>
      </c>
      <c r="S131" s="133"/>
      <c r="T131" s="135">
        <f>SUM(T132:T152)</f>
        <v>0</v>
      </c>
      <c r="AR131" s="128" t="s">
        <v>80</v>
      </c>
      <c r="AT131" s="136" t="s">
        <v>71</v>
      </c>
      <c r="AU131" s="136" t="s">
        <v>80</v>
      </c>
      <c r="AY131" s="128" t="s">
        <v>135</v>
      </c>
      <c r="BK131" s="137">
        <f>SUM(BK132:BK152)</f>
        <v>0</v>
      </c>
    </row>
    <row r="132" spans="1:65" s="2" customFormat="1" ht="16.5" customHeight="1">
      <c r="A132" s="35"/>
      <c r="B132" s="140"/>
      <c r="C132" s="141" t="s">
        <v>196</v>
      </c>
      <c r="D132" s="141" t="s">
        <v>137</v>
      </c>
      <c r="E132" s="142" t="s">
        <v>197</v>
      </c>
      <c r="F132" s="143" t="s">
        <v>198</v>
      </c>
      <c r="G132" s="144" t="s">
        <v>140</v>
      </c>
      <c r="H132" s="145">
        <v>17.8</v>
      </c>
      <c r="I132" s="146"/>
      <c r="J132" s="147">
        <f>ROUND(I132*H132,2)</f>
        <v>0</v>
      </c>
      <c r="K132" s="143" t="s">
        <v>141</v>
      </c>
      <c r="L132" s="36"/>
      <c r="M132" s="148" t="s">
        <v>3</v>
      </c>
      <c r="N132" s="149" t="s">
        <v>43</v>
      </c>
      <c r="O132" s="56"/>
      <c r="P132" s="150">
        <f>O132*H132</f>
        <v>0</v>
      </c>
      <c r="Q132" s="150">
        <v>1E-4</v>
      </c>
      <c r="R132" s="150">
        <f>Q132*H132</f>
        <v>1.7800000000000001E-3</v>
      </c>
      <c r="S132" s="150">
        <v>0</v>
      </c>
      <c r="T132" s="15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52" t="s">
        <v>142</v>
      </c>
      <c r="AT132" s="152" t="s">
        <v>137</v>
      </c>
      <c r="AU132" s="152" t="s">
        <v>82</v>
      </c>
      <c r="AY132" s="20" t="s">
        <v>135</v>
      </c>
      <c r="BE132" s="153">
        <f>IF(N132="základní",J132,0)</f>
        <v>0</v>
      </c>
      <c r="BF132" s="153">
        <f>IF(N132="snížená",J132,0)</f>
        <v>0</v>
      </c>
      <c r="BG132" s="153">
        <f>IF(N132="zákl. přenesená",J132,0)</f>
        <v>0</v>
      </c>
      <c r="BH132" s="153">
        <f>IF(N132="sníž. přenesená",J132,0)</f>
        <v>0</v>
      </c>
      <c r="BI132" s="153">
        <f>IF(N132="nulová",J132,0)</f>
        <v>0</v>
      </c>
      <c r="BJ132" s="20" t="s">
        <v>80</v>
      </c>
      <c r="BK132" s="153">
        <f>ROUND(I132*H132,2)</f>
        <v>0</v>
      </c>
      <c r="BL132" s="20" t="s">
        <v>142</v>
      </c>
      <c r="BM132" s="152" t="s">
        <v>199</v>
      </c>
    </row>
    <row r="133" spans="1:65" s="2" customFormat="1">
      <c r="A133" s="35"/>
      <c r="B133" s="36"/>
      <c r="C133" s="35"/>
      <c r="D133" s="154" t="s">
        <v>144</v>
      </c>
      <c r="E133" s="35"/>
      <c r="F133" s="155" t="s">
        <v>200</v>
      </c>
      <c r="G133" s="35"/>
      <c r="H133" s="35"/>
      <c r="I133" s="156"/>
      <c r="J133" s="35"/>
      <c r="K133" s="35"/>
      <c r="L133" s="36"/>
      <c r="M133" s="157"/>
      <c r="N133" s="158"/>
      <c r="O133" s="56"/>
      <c r="P133" s="56"/>
      <c r="Q133" s="56"/>
      <c r="R133" s="56"/>
      <c r="S133" s="56"/>
      <c r="T133" s="57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20" t="s">
        <v>144</v>
      </c>
      <c r="AU133" s="20" t="s">
        <v>82</v>
      </c>
    </row>
    <row r="134" spans="1:65" s="2" customFormat="1" ht="16.5" customHeight="1">
      <c r="A134" s="35"/>
      <c r="B134" s="140"/>
      <c r="C134" s="168" t="s">
        <v>201</v>
      </c>
      <c r="D134" s="168" t="s">
        <v>202</v>
      </c>
      <c r="E134" s="169" t="s">
        <v>203</v>
      </c>
      <c r="F134" s="170" t="s">
        <v>204</v>
      </c>
      <c r="G134" s="171" t="s">
        <v>140</v>
      </c>
      <c r="H134" s="172">
        <v>21.084</v>
      </c>
      <c r="I134" s="173"/>
      <c r="J134" s="174">
        <f>ROUND(I134*H134,2)</f>
        <v>0</v>
      </c>
      <c r="K134" s="170" t="s">
        <v>141</v>
      </c>
      <c r="L134" s="175"/>
      <c r="M134" s="176" t="s">
        <v>3</v>
      </c>
      <c r="N134" s="177" t="s">
        <v>43</v>
      </c>
      <c r="O134" s="56"/>
      <c r="P134" s="150">
        <f>O134*H134</f>
        <v>0</v>
      </c>
      <c r="Q134" s="150">
        <v>2.9999999999999997E-4</v>
      </c>
      <c r="R134" s="150">
        <f>Q134*H134</f>
        <v>6.3251999999999996E-3</v>
      </c>
      <c r="S134" s="150">
        <v>0</v>
      </c>
      <c r="T134" s="15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52" t="s">
        <v>183</v>
      </c>
      <c r="AT134" s="152" t="s">
        <v>202</v>
      </c>
      <c r="AU134" s="152" t="s">
        <v>82</v>
      </c>
      <c r="AY134" s="20" t="s">
        <v>135</v>
      </c>
      <c r="BE134" s="153">
        <f>IF(N134="základní",J134,0)</f>
        <v>0</v>
      </c>
      <c r="BF134" s="153">
        <f>IF(N134="snížená",J134,0)</f>
        <v>0</v>
      </c>
      <c r="BG134" s="153">
        <f>IF(N134="zákl. přenesená",J134,0)</f>
        <v>0</v>
      </c>
      <c r="BH134" s="153">
        <f>IF(N134="sníž. přenesená",J134,0)</f>
        <v>0</v>
      </c>
      <c r="BI134" s="153">
        <f>IF(N134="nulová",J134,0)</f>
        <v>0</v>
      </c>
      <c r="BJ134" s="20" t="s">
        <v>80</v>
      </c>
      <c r="BK134" s="153">
        <f>ROUND(I134*H134,2)</f>
        <v>0</v>
      </c>
      <c r="BL134" s="20" t="s">
        <v>142</v>
      </c>
      <c r="BM134" s="152" t="s">
        <v>205</v>
      </c>
    </row>
    <row r="135" spans="1:65" s="13" customFormat="1">
      <c r="B135" s="159"/>
      <c r="D135" s="160" t="s">
        <v>146</v>
      </c>
      <c r="F135" s="162" t="s">
        <v>206</v>
      </c>
      <c r="H135" s="163">
        <v>21.084</v>
      </c>
      <c r="I135" s="164"/>
      <c r="L135" s="159"/>
      <c r="M135" s="165"/>
      <c r="N135" s="166"/>
      <c r="O135" s="166"/>
      <c r="P135" s="166"/>
      <c r="Q135" s="166"/>
      <c r="R135" s="166"/>
      <c r="S135" s="166"/>
      <c r="T135" s="167"/>
      <c r="AT135" s="161" t="s">
        <v>146</v>
      </c>
      <c r="AU135" s="161" t="s">
        <v>82</v>
      </c>
      <c r="AV135" s="13" t="s">
        <v>82</v>
      </c>
      <c r="AW135" s="13" t="s">
        <v>4</v>
      </c>
      <c r="AX135" s="13" t="s">
        <v>80</v>
      </c>
      <c r="AY135" s="161" t="s">
        <v>135</v>
      </c>
    </row>
    <row r="136" spans="1:65" s="2" customFormat="1" ht="21.75" customHeight="1">
      <c r="A136" s="35"/>
      <c r="B136" s="140"/>
      <c r="C136" s="141" t="s">
        <v>9</v>
      </c>
      <c r="D136" s="141" t="s">
        <v>137</v>
      </c>
      <c r="E136" s="142" t="s">
        <v>207</v>
      </c>
      <c r="F136" s="143" t="s">
        <v>208</v>
      </c>
      <c r="G136" s="144" t="s">
        <v>156</v>
      </c>
      <c r="H136" s="145">
        <v>6.3529999999999998</v>
      </c>
      <c r="I136" s="146"/>
      <c r="J136" s="147">
        <f>ROUND(I136*H136,2)</f>
        <v>0</v>
      </c>
      <c r="K136" s="143" t="s">
        <v>141</v>
      </c>
      <c r="L136" s="36"/>
      <c r="M136" s="148" t="s">
        <v>3</v>
      </c>
      <c r="N136" s="149" t="s">
        <v>43</v>
      </c>
      <c r="O136" s="56"/>
      <c r="P136" s="150">
        <f>O136*H136</f>
        <v>0</v>
      </c>
      <c r="Q136" s="150">
        <v>2.5018699999999998</v>
      </c>
      <c r="R136" s="150">
        <f>Q136*H136</f>
        <v>15.894380109999998</v>
      </c>
      <c r="S136" s="150">
        <v>0</v>
      </c>
      <c r="T136" s="15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52" t="s">
        <v>142</v>
      </c>
      <c r="AT136" s="152" t="s">
        <v>137</v>
      </c>
      <c r="AU136" s="152" t="s">
        <v>82</v>
      </c>
      <c r="AY136" s="20" t="s">
        <v>135</v>
      </c>
      <c r="BE136" s="153">
        <f>IF(N136="základní",J136,0)</f>
        <v>0</v>
      </c>
      <c r="BF136" s="153">
        <f>IF(N136="snížená",J136,0)</f>
        <v>0</v>
      </c>
      <c r="BG136" s="153">
        <f>IF(N136="zákl. přenesená",J136,0)</f>
        <v>0</v>
      </c>
      <c r="BH136" s="153">
        <f>IF(N136="sníž. přenesená",J136,0)</f>
        <v>0</v>
      </c>
      <c r="BI136" s="153">
        <f>IF(N136="nulová",J136,0)</f>
        <v>0</v>
      </c>
      <c r="BJ136" s="20" t="s">
        <v>80</v>
      </c>
      <c r="BK136" s="153">
        <f>ROUND(I136*H136,2)</f>
        <v>0</v>
      </c>
      <c r="BL136" s="20" t="s">
        <v>142</v>
      </c>
      <c r="BM136" s="152" t="s">
        <v>209</v>
      </c>
    </row>
    <row r="137" spans="1:65" s="2" customFormat="1">
      <c r="A137" s="35"/>
      <c r="B137" s="36"/>
      <c r="C137" s="35"/>
      <c r="D137" s="154" t="s">
        <v>144</v>
      </c>
      <c r="E137" s="35"/>
      <c r="F137" s="155" t="s">
        <v>210</v>
      </c>
      <c r="G137" s="35"/>
      <c r="H137" s="35"/>
      <c r="I137" s="156"/>
      <c r="J137" s="35"/>
      <c r="K137" s="35"/>
      <c r="L137" s="36"/>
      <c r="M137" s="157"/>
      <c r="N137" s="158"/>
      <c r="O137" s="56"/>
      <c r="P137" s="56"/>
      <c r="Q137" s="56"/>
      <c r="R137" s="56"/>
      <c r="S137" s="56"/>
      <c r="T137" s="57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20" t="s">
        <v>144</v>
      </c>
      <c r="AU137" s="20" t="s">
        <v>82</v>
      </c>
    </row>
    <row r="138" spans="1:65" s="13" customFormat="1">
      <c r="B138" s="159"/>
      <c r="D138" s="160" t="s">
        <v>146</v>
      </c>
      <c r="E138" s="161" t="s">
        <v>3</v>
      </c>
      <c r="F138" s="162" t="s">
        <v>211</v>
      </c>
      <c r="H138" s="163">
        <v>2.52</v>
      </c>
      <c r="I138" s="164"/>
      <c r="L138" s="159"/>
      <c r="M138" s="165"/>
      <c r="N138" s="166"/>
      <c r="O138" s="166"/>
      <c r="P138" s="166"/>
      <c r="Q138" s="166"/>
      <c r="R138" s="166"/>
      <c r="S138" s="166"/>
      <c r="T138" s="167"/>
      <c r="AT138" s="161" t="s">
        <v>146</v>
      </c>
      <c r="AU138" s="161" t="s">
        <v>82</v>
      </c>
      <c r="AV138" s="13" t="s">
        <v>82</v>
      </c>
      <c r="AW138" s="13" t="s">
        <v>33</v>
      </c>
      <c r="AX138" s="13" t="s">
        <v>72</v>
      </c>
      <c r="AY138" s="161" t="s">
        <v>135</v>
      </c>
    </row>
    <row r="139" spans="1:65" s="13" customFormat="1">
      <c r="B139" s="159"/>
      <c r="D139" s="160" t="s">
        <v>146</v>
      </c>
      <c r="E139" s="161" t="s">
        <v>3</v>
      </c>
      <c r="F139" s="162" t="s">
        <v>212</v>
      </c>
      <c r="H139" s="163">
        <v>2.258</v>
      </c>
      <c r="I139" s="164"/>
      <c r="L139" s="159"/>
      <c r="M139" s="165"/>
      <c r="N139" s="166"/>
      <c r="O139" s="166"/>
      <c r="P139" s="166"/>
      <c r="Q139" s="166"/>
      <c r="R139" s="166"/>
      <c r="S139" s="166"/>
      <c r="T139" s="167"/>
      <c r="AT139" s="161" t="s">
        <v>146</v>
      </c>
      <c r="AU139" s="161" t="s">
        <v>82</v>
      </c>
      <c r="AV139" s="13" t="s">
        <v>82</v>
      </c>
      <c r="AW139" s="13" t="s">
        <v>33</v>
      </c>
      <c r="AX139" s="13" t="s">
        <v>72</v>
      </c>
      <c r="AY139" s="161" t="s">
        <v>135</v>
      </c>
    </row>
    <row r="140" spans="1:65" s="13" customFormat="1">
      <c r="B140" s="159"/>
      <c r="D140" s="160" t="s">
        <v>146</v>
      </c>
      <c r="E140" s="161" t="s">
        <v>3</v>
      </c>
      <c r="F140" s="162" t="s">
        <v>213</v>
      </c>
      <c r="H140" s="163">
        <v>2.556</v>
      </c>
      <c r="I140" s="164"/>
      <c r="L140" s="159"/>
      <c r="M140" s="165"/>
      <c r="N140" s="166"/>
      <c r="O140" s="166"/>
      <c r="P140" s="166"/>
      <c r="Q140" s="166"/>
      <c r="R140" s="166"/>
      <c r="S140" s="166"/>
      <c r="T140" s="167"/>
      <c r="AT140" s="161" t="s">
        <v>146</v>
      </c>
      <c r="AU140" s="161" t="s">
        <v>82</v>
      </c>
      <c r="AV140" s="13" t="s">
        <v>82</v>
      </c>
      <c r="AW140" s="13" t="s">
        <v>33</v>
      </c>
      <c r="AX140" s="13" t="s">
        <v>72</v>
      </c>
      <c r="AY140" s="161" t="s">
        <v>135</v>
      </c>
    </row>
    <row r="141" spans="1:65" s="13" customFormat="1">
      <c r="B141" s="159"/>
      <c r="D141" s="160" t="s">
        <v>146</v>
      </c>
      <c r="E141" s="161" t="s">
        <v>3</v>
      </c>
      <c r="F141" s="162" t="s">
        <v>214</v>
      </c>
      <c r="H141" s="163">
        <v>-0.98099999999999998</v>
      </c>
      <c r="I141" s="164"/>
      <c r="L141" s="159"/>
      <c r="M141" s="165"/>
      <c r="N141" s="166"/>
      <c r="O141" s="166"/>
      <c r="P141" s="166"/>
      <c r="Q141" s="166"/>
      <c r="R141" s="166"/>
      <c r="S141" s="166"/>
      <c r="T141" s="167"/>
      <c r="AT141" s="161" t="s">
        <v>146</v>
      </c>
      <c r="AU141" s="161" t="s">
        <v>82</v>
      </c>
      <c r="AV141" s="13" t="s">
        <v>82</v>
      </c>
      <c r="AW141" s="13" t="s">
        <v>33</v>
      </c>
      <c r="AX141" s="13" t="s">
        <v>72</v>
      </c>
      <c r="AY141" s="161" t="s">
        <v>135</v>
      </c>
    </row>
    <row r="142" spans="1:65" s="14" customFormat="1">
      <c r="B142" s="178"/>
      <c r="D142" s="160" t="s">
        <v>146</v>
      </c>
      <c r="E142" s="179" t="s">
        <v>3</v>
      </c>
      <c r="F142" s="180" t="s">
        <v>215</v>
      </c>
      <c r="H142" s="181">
        <v>6.3529999999999998</v>
      </c>
      <c r="I142" s="182"/>
      <c r="L142" s="178"/>
      <c r="M142" s="183"/>
      <c r="N142" s="184"/>
      <c r="O142" s="184"/>
      <c r="P142" s="184"/>
      <c r="Q142" s="184"/>
      <c r="R142" s="184"/>
      <c r="S142" s="184"/>
      <c r="T142" s="185"/>
      <c r="AT142" s="179" t="s">
        <v>146</v>
      </c>
      <c r="AU142" s="179" t="s">
        <v>82</v>
      </c>
      <c r="AV142" s="14" t="s">
        <v>142</v>
      </c>
      <c r="AW142" s="14" t="s">
        <v>33</v>
      </c>
      <c r="AX142" s="14" t="s">
        <v>80</v>
      </c>
      <c r="AY142" s="179" t="s">
        <v>135</v>
      </c>
    </row>
    <row r="143" spans="1:65" s="2" customFormat="1" ht="16.5" customHeight="1">
      <c r="A143" s="35"/>
      <c r="B143" s="140"/>
      <c r="C143" s="141" t="s">
        <v>216</v>
      </c>
      <c r="D143" s="141" t="s">
        <v>137</v>
      </c>
      <c r="E143" s="142" t="s">
        <v>217</v>
      </c>
      <c r="F143" s="143" t="s">
        <v>218</v>
      </c>
      <c r="G143" s="144" t="s">
        <v>140</v>
      </c>
      <c r="H143" s="145">
        <v>31.266999999999999</v>
      </c>
      <c r="I143" s="146"/>
      <c r="J143" s="147">
        <f>ROUND(I143*H143,2)</f>
        <v>0</v>
      </c>
      <c r="K143" s="143" t="s">
        <v>141</v>
      </c>
      <c r="L143" s="36"/>
      <c r="M143" s="148" t="s">
        <v>3</v>
      </c>
      <c r="N143" s="149" t="s">
        <v>43</v>
      </c>
      <c r="O143" s="56"/>
      <c r="P143" s="150">
        <f>O143*H143</f>
        <v>0</v>
      </c>
      <c r="Q143" s="150">
        <v>2.64E-3</v>
      </c>
      <c r="R143" s="150">
        <f>Q143*H143</f>
        <v>8.2544880000000001E-2</v>
      </c>
      <c r="S143" s="150">
        <v>0</v>
      </c>
      <c r="T143" s="15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52" t="s">
        <v>142</v>
      </c>
      <c r="AT143" s="152" t="s">
        <v>137</v>
      </c>
      <c r="AU143" s="152" t="s">
        <v>82</v>
      </c>
      <c r="AY143" s="20" t="s">
        <v>135</v>
      </c>
      <c r="BE143" s="153">
        <f>IF(N143="základní",J143,0)</f>
        <v>0</v>
      </c>
      <c r="BF143" s="153">
        <f>IF(N143="snížená",J143,0)</f>
        <v>0</v>
      </c>
      <c r="BG143" s="153">
        <f>IF(N143="zákl. přenesená",J143,0)</f>
        <v>0</v>
      </c>
      <c r="BH143" s="153">
        <f>IF(N143="sníž. přenesená",J143,0)</f>
        <v>0</v>
      </c>
      <c r="BI143" s="153">
        <f>IF(N143="nulová",J143,0)</f>
        <v>0</v>
      </c>
      <c r="BJ143" s="20" t="s">
        <v>80</v>
      </c>
      <c r="BK143" s="153">
        <f>ROUND(I143*H143,2)</f>
        <v>0</v>
      </c>
      <c r="BL143" s="20" t="s">
        <v>142</v>
      </c>
      <c r="BM143" s="152" t="s">
        <v>219</v>
      </c>
    </row>
    <row r="144" spans="1:65" s="2" customFormat="1">
      <c r="A144" s="35"/>
      <c r="B144" s="36"/>
      <c r="C144" s="35"/>
      <c r="D144" s="154" t="s">
        <v>144</v>
      </c>
      <c r="E144" s="35"/>
      <c r="F144" s="155" t="s">
        <v>220</v>
      </c>
      <c r="G144" s="35"/>
      <c r="H144" s="35"/>
      <c r="I144" s="156"/>
      <c r="J144" s="35"/>
      <c r="K144" s="35"/>
      <c r="L144" s="36"/>
      <c r="M144" s="157"/>
      <c r="N144" s="158"/>
      <c r="O144" s="56"/>
      <c r="P144" s="56"/>
      <c r="Q144" s="56"/>
      <c r="R144" s="56"/>
      <c r="S144" s="56"/>
      <c r="T144" s="57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20" t="s">
        <v>144</v>
      </c>
      <c r="AU144" s="20" t="s">
        <v>82</v>
      </c>
    </row>
    <row r="145" spans="1:65" s="13" customFormat="1">
      <c r="B145" s="159"/>
      <c r="D145" s="160" t="s">
        <v>146</v>
      </c>
      <c r="E145" s="161" t="s">
        <v>3</v>
      </c>
      <c r="F145" s="162" t="s">
        <v>221</v>
      </c>
      <c r="H145" s="163">
        <v>16.8</v>
      </c>
      <c r="I145" s="164"/>
      <c r="L145" s="159"/>
      <c r="M145" s="165"/>
      <c r="N145" s="166"/>
      <c r="O145" s="166"/>
      <c r="P145" s="166"/>
      <c r="Q145" s="166"/>
      <c r="R145" s="166"/>
      <c r="S145" s="166"/>
      <c r="T145" s="167"/>
      <c r="AT145" s="161" t="s">
        <v>146</v>
      </c>
      <c r="AU145" s="161" t="s">
        <v>82</v>
      </c>
      <c r="AV145" s="13" t="s">
        <v>82</v>
      </c>
      <c r="AW145" s="13" t="s">
        <v>33</v>
      </c>
      <c r="AX145" s="13" t="s">
        <v>72</v>
      </c>
      <c r="AY145" s="161" t="s">
        <v>135</v>
      </c>
    </row>
    <row r="146" spans="1:65" s="13" customFormat="1">
      <c r="B146" s="159"/>
      <c r="D146" s="160" t="s">
        <v>146</v>
      </c>
      <c r="E146" s="161" t="s">
        <v>3</v>
      </c>
      <c r="F146" s="162" t="s">
        <v>222</v>
      </c>
      <c r="H146" s="163">
        <v>6.8650000000000002</v>
      </c>
      <c r="I146" s="164"/>
      <c r="L146" s="159"/>
      <c r="M146" s="165"/>
      <c r="N146" s="166"/>
      <c r="O146" s="166"/>
      <c r="P146" s="166"/>
      <c r="Q146" s="166"/>
      <c r="R146" s="166"/>
      <c r="S146" s="166"/>
      <c r="T146" s="167"/>
      <c r="AT146" s="161" t="s">
        <v>146</v>
      </c>
      <c r="AU146" s="161" t="s">
        <v>82</v>
      </c>
      <c r="AV146" s="13" t="s">
        <v>82</v>
      </c>
      <c r="AW146" s="13" t="s">
        <v>33</v>
      </c>
      <c r="AX146" s="13" t="s">
        <v>72</v>
      </c>
      <c r="AY146" s="161" t="s">
        <v>135</v>
      </c>
    </row>
    <row r="147" spans="1:65" s="13" customFormat="1">
      <c r="B147" s="159"/>
      <c r="D147" s="160" t="s">
        <v>146</v>
      </c>
      <c r="E147" s="161" t="s">
        <v>3</v>
      </c>
      <c r="F147" s="162" t="s">
        <v>223</v>
      </c>
      <c r="H147" s="163">
        <v>7.6020000000000003</v>
      </c>
      <c r="I147" s="164"/>
      <c r="L147" s="159"/>
      <c r="M147" s="165"/>
      <c r="N147" s="166"/>
      <c r="O147" s="166"/>
      <c r="P147" s="166"/>
      <c r="Q147" s="166"/>
      <c r="R147" s="166"/>
      <c r="S147" s="166"/>
      <c r="T147" s="167"/>
      <c r="AT147" s="161" t="s">
        <v>146</v>
      </c>
      <c r="AU147" s="161" t="s">
        <v>82</v>
      </c>
      <c r="AV147" s="13" t="s">
        <v>82</v>
      </c>
      <c r="AW147" s="13" t="s">
        <v>33</v>
      </c>
      <c r="AX147" s="13" t="s">
        <v>72</v>
      </c>
      <c r="AY147" s="161" t="s">
        <v>135</v>
      </c>
    </row>
    <row r="148" spans="1:65" s="14" customFormat="1">
      <c r="B148" s="178"/>
      <c r="D148" s="160" t="s">
        <v>146</v>
      </c>
      <c r="E148" s="179" t="s">
        <v>3</v>
      </c>
      <c r="F148" s="180" t="s">
        <v>215</v>
      </c>
      <c r="H148" s="181">
        <v>31.266999999999999</v>
      </c>
      <c r="I148" s="182"/>
      <c r="L148" s="178"/>
      <c r="M148" s="183"/>
      <c r="N148" s="184"/>
      <c r="O148" s="184"/>
      <c r="P148" s="184"/>
      <c r="Q148" s="184"/>
      <c r="R148" s="184"/>
      <c r="S148" s="184"/>
      <c r="T148" s="185"/>
      <c r="AT148" s="179" t="s">
        <v>146</v>
      </c>
      <c r="AU148" s="179" t="s">
        <v>82</v>
      </c>
      <c r="AV148" s="14" t="s">
        <v>142</v>
      </c>
      <c r="AW148" s="14" t="s">
        <v>33</v>
      </c>
      <c r="AX148" s="14" t="s">
        <v>80</v>
      </c>
      <c r="AY148" s="179" t="s">
        <v>135</v>
      </c>
    </row>
    <row r="149" spans="1:65" s="2" customFormat="1" ht="16.5" customHeight="1">
      <c r="A149" s="35"/>
      <c r="B149" s="140"/>
      <c r="C149" s="141" t="s">
        <v>224</v>
      </c>
      <c r="D149" s="141" t="s">
        <v>137</v>
      </c>
      <c r="E149" s="142" t="s">
        <v>225</v>
      </c>
      <c r="F149" s="143" t="s">
        <v>226</v>
      </c>
      <c r="G149" s="144" t="s">
        <v>140</v>
      </c>
      <c r="H149" s="145">
        <v>31.266999999999999</v>
      </c>
      <c r="I149" s="146"/>
      <c r="J149" s="147">
        <f>ROUND(I149*H149,2)</f>
        <v>0</v>
      </c>
      <c r="K149" s="143" t="s">
        <v>141</v>
      </c>
      <c r="L149" s="36"/>
      <c r="M149" s="148" t="s">
        <v>3</v>
      </c>
      <c r="N149" s="149" t="s">
        <v>43</v>
      </c>
      <c r="O149" s="56"/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52" t="s">
        <v>142</v>
      </c>
      <c r="AT149" s="152" t="s">
        <v>137</v>
      </c>
      <c r="AU149" s="152" t="s">
        <v>82</v>
      </c>
      <c r="AY149" s="20" t="s">
        <v>135</v>
      </c>
      <c r="BE149" s="153">
        <f>IF(N149="základní",J149,0)</f>
        <v>0</v>
      </c>
      <c r="BF149" s="153">
        <f>IF(N149="snížená",J149,0)</f>
        <v>0</v>
      </c>
      <c r="BG149" s="153">
        <f>IF(N149="zákl. přenesená",J149,0)</f>
        <v>0</v>
      </c>
      <c r="BH149" s="153">
        <f>IF(N149="sníž. přenesená",J149,0)</f>
        <v>0</v>
      </c>
      <c r="BI149" s="153">
        <f>IF(N149="nulová",J149,0)</f>
        <v>0</v>
      </c>
      <c r="BJ149" s="20" t="s">
        <v>80</v>
      </c>
      <c r="BK149" s="153">
        <f>ROUND(I149*H149,2)</f>
        <v>0</v>
      </c>
      <c r="BL149" s="20" t="s">
        <v>142</v>
      </c>
      <c r="BM149" s="152" t="s">
        <v>227</v>
      </c>
    </row>
    <row r="150" spans="1:65" s="2" customFormat="1">
      <c r="A150" s="35"/>
      <c r="B150" s="36"/>
      <c r="C150" s="35"/>
      <c r="D150" s="154" t="s">
        <v>144</v>
      </c>
      <c r="E150" s="35"/>
      <c r="F150" s="155" t="s">
        <v>228</v>
      </c>
      <c r="G150" s="35"/>
      <c r="H150" s="35"/>
      <c r="I150" s="156"/>
      <c r="J150" s="35"/>
      <c r="K150" s="35"/>
      <c r="L150" s="36"/>
      <c r="M150" s="157"/>
      <c r="N150" s="158"/>
      <c r="O150" s="56"/>
      <c r="P150" s="56"/>
      <c r="Q150" s="56"/>
      <c r="R150" s="56"/>
      <c r="S150" s="56"/>
      <c r="T150" s="57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20" t="s">
        <v>144</v>
      </c>
      <c r="AU150" s="20" t="s">
        <v>82</v>
      </c>
    </row>
    <row r="151" spans="1:65" s="2" customFormat="1" ht="16.5" customHeight="1">
      <c r="A151" s="35"/>
      <c r="B151" s="140"/>
      <c r="C151" s="141" t="s">
        <v>229</v>
      </c>
      <c r="D151" s="141" t="s">
        <v>137</v>
      </c>
      <c r="E151" s="142" t="s">
        <v>230</v>
      </c>
      <c r="F151" s="143" t="s">
        <v>231</v>
      </c>
      <c r="G151" s="144" t="s">
        <v>173</v>
      </c>
      <c r="H151" s="145">
        <v>0.23699999999999999</v>
      </c>
      <c r="I151" s="146"/>
      <c r="J151" s="147">
        <f>ROUND(I151*H151,2)</f>
        <v>0</v>
      </c>
      <c r="K151" s="143" t="s">
        <v>141</v>
      </c>
      <c r="L151" s="36"/>
      <c r="M151" s="148" t="s">
        <v>3</v>
      </c>
      <c r="N151" s="149" t="s">
        <v>43</v>
      </c>
      <c r="O151" s="56"/>
      <c r="P151" s="150">
        <f>O151*H151</f>
        <v>0</v>
      </c>
      <c r="Q151" s="150">
        <v>1.06277</v>
      </c>
      <c r="R151" s="150">
        <f>Q151*H151</f>
        <v>0.25187649000000001</v>
      </c>
      <c r="S151" s="150">
        <v>0</v>
      </c>
      <c r="T151" s="15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52" t="s">
        <v>142</v>
      </c>
      <c r="AT151" s="152" t="s">
        <v>137</v>
      </c>
      <c r="AU151" s="152" t="s">
        <v>82</v>
      </c>
      <c r="AY151" s="20" t="s">
        <v>135</v>
      </c>
      <c r="BE151" s="153">
        <f>IF(N151="základní",J151,0)</f>
        <v>0</v>
      </c>
      <c r="BF151" s="153">
        <f>IF(N151="snížená",J151,0)</f>
        <v>0</v>
      </c>
      <c r="BG151" s="153">
        <f>IF(N151="zákl. přenesená",J151,0)</f>
        <v>0</v>
      </c>
      <c r="BH151" s="153">
        <f>IF(N151="sníž. přenesená",J151,0)</f>
        <v>0</v>
      </c>
      <c r="BI151" s="153">
        <f>IF(N151="nulová",J151,0)</f>
        <v>0</v>
      </c>
      <c r="BJ151" s="20" t="s">
        <v>80</v>
      </c>
      <c r="BK151" s="153">
        <f>ROUND(I151*H151,2)</f>
        <v>0</v>
      </c>
      <c r="BL151" s="20" t="s">
        <v>142</v>
      </c>
      <c r="BM151" s="152" t="s">
        <v>232</v>
      </c>
    </row>
    <row r="152" spans="1:65" s="2" customFormat="1">
      <c r="A152" s="35"/>
      <c r="B152" s="36"/>
      <c r="C152" s="35"/>
      <c r="D152" s="154" t="s">
        <v>144</v>
      </c>
      <c r="E152" s="35"/>
      <c r="F152" s="155" t="s">
        <v>233</v>
      </c>
      <c r="G152" s="35"/>
      <c r="H152" s="35"/>
      <c r="I152" s="156"/>
      <c r="J152" s="35"/>
      <c r="K152" s="35"/>
      <c r="L152" s="36"/>
      <c r="M152" s="157"/>
      <c r="N152" s="158"/>
      <c r="O152" s="56"/>
      <c r="P152" s="56"/>
      <c r="Q152" s="56"/>
      <c r="R152" s="56"/>
      <c r="S152" s="56"/>
      <c r="T152" s="57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20" t="s">
        <v>144</v>
      </c>
      <c r="AU152" s="20" t="s">
        <v>82</v>
      </c>
    </row>
    <row r="153" spans="1:65" s="12" customFormat="1" ht="22.9" customHeight="1">
      <c r="B153" s="127"/>
      <c r="D153" s="128" t="s">
        <v>71</v>
      </c>
      <c r="E153" s="138" t="s">
        <v>153</v>
      </c>
      <c r="F153" s="138" t="s">
        <v>234</v>
      </c>
      <c r="I153" s="130"/>
      <c r="J153" s="139">
        <f>BK153</f>
        <v>0</v>
      </c>
      <c r="L153" s="127"/>
      <c r="M153" s="132"/>
      <c r="N153" s="133"/>
      <c r="O153" s="133"/>
      <c r="P153" s="134">
        <f>SUM(P154:P185)</f>
        <v>0</v>
      </c>
      <c r="Q153" s="133"/>
      <c r="R153" s="134">
        <f>SUM(R154:R185)</f>
        <v>5.9659596499999994</v>
      </c>
      <c r="S153" s="133"/>
      <c r="T153" s="135">
        <f>SUM(T154:T185)</f>
        <v>0</v>
      </c>
      <c r="AR153" s="128" t="s">
        <v>80</v>
      </c>
      <c r="AT153" s="136" t="s">
        <v>71</v>
      </c>
      <c r="AU153" s="136" t="s">
        <v>80</v>
      </c>
      <c r="AY153" s="128" t="s">
        <v>135</v>
      </c>
      <c r="BK153" s="137">
        <f>SUM(BK154:BK185)</f>
        <v>0</v>
      </c>
    </row>
    <row r="154" spans="1:65" s="2" customFormat="1" ht="24.2" customHeight="1">
      <c r="A154" s="35"/>
      <c r="B154" s="140"/>
      <c r="C154" s="141" t="s">
        <v>235</v>
      </c>
      <c r="D154" s="141" t="s">
        <v>137</v>
      </c>
      <c r="E154" s="142" t="s">
        <v>236</v>
      </c>
      <c r="F154" s="143" t="s">
        <v>237</v>
      </c>
      <c r="G154" s="144" t="s">
        <v>140</v>
      </c>
      <c r="H154" s="145">
        <v>6.95</v>
      </c>
      <c r="I154" s="146"/>
      <c r="J154" s="147">
        <f>ROUND(I154*H154,2)</f>
        <v>0</v>
      </c>
      <c r="K154" s="143" t="s">
        <v>141</v>
      </c>
      <c r="L154" s="36"/>
      <c r="M154" s="148" t="s">
        <v>3</v>
      </c>
      <c r="N154" s="149" t="s">
        <v>43</v>
      </c>
      <c r="O154" s="56"/>
      <c r="P154" s="150">
        <f>O154*H154</f>
        <v>0</v>
      </c>
      <c r="Q154" s="150">
        <v>0.30624000000000001</v>
      </c>
      <c r="R154" s="150">
        <f>Q154*H154</f>
        <v>2.128368</v>
      </c>
      <c r="S154" s="150">
        <v>0</v>
      </c>
      <c r="T154" s="15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52" t="s">
        <v>142</v>
      </c>
      <c r="AT154" s="152" t="s">
        <v>137</v>
      </c>
      <c r="AU154" s="152" t="s">
        <v>82</v>
      </c>
      <c r="AY154" s="20" t="s">
        <v>135</v>
      </c>
      <c r="BE154" s="153">
        <f>IF(N154="základní",J154,0)</f>
        <v>0</v>
      </c>
      <c r="BF154" s="153">
        <f>IF(N154="snížená",J154,0)</f>
        <v>0</v>
      </c>
      <c r="BG154" s="153">
        <f>IF(N154="zákl. přenesená",J154,0)</f>
        <v>0</v>
      </c>
      <c r="BH154" s="153">
        <f>IF(N154="sníž. přenesená",J154,0)</f>
        <v>0</v>
      </c>
      <c r="BI154" s="153">
        <f>IF(N154="nulová",J154,0)</f>
        <v>0</v>
      </c>
      <c r="BJ154" s="20" t="s">
        <v>80</v>
      </c>
      <c r="BK154" s="153">
        <f>ROUND(I154*H154,2)</f>
        <v>0</v>
      </c>
      <c r="BL154" s="20" t="s">
        <v>142</v>
      </c>
      <c r="BM154" s="152" t="s">
        <v>238</v>
      </c>
    </row>
    <row r="155" spans="1:65" s="2" customFormat="1">
      <c r="A155" s="35"/>
      <c r="B155" s="36"/>
      <c r="C155" s="35"/>
      <c r="D155" s="154" t="s">
        <v>144</v>
      </c>
      <c r="E155" s="35"/>
      <c r="F155" s="155" t="s">
        <v>239</v>
      </c>
      <c r="G155" s="35"/>
      <c r="H155" s="35"/>
      <c r="I155" s="156"/>
      <c r="J155" s="35"/>
      <c r="K155" s="35"/>
      <c r="L155" s="36"/>
      <c r="M155" s="157"/>
      <c r="N155" s="158"/>
      <c r="O155" s="56"/>
      <c r="P155" s="56"/>
      <c r="Q155" s="56"/>
      <c r="R155" s="56"/>
      <c r="S155" s="56"/>
      <c r="T155" s="57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20" t="s">
        <v>144</v>
      </c>
      <c r="AU155" s="20" t="s">
        <v>82</v>
      </c>
    </row>
    <row r="156" spans="1:65" s="15" customFormat="1">
      <c r="B156" s="186"/>
      <c r="D156" s="160" t="s">
        <v>146</v>
      </c>
      <c r="E156" s="187" t="s">
        <v>3</v>
      </c>
      <c r="F156" s="188" t="s">
        <v>240</v>
      </c>
      <c r="H156" s="187" t="s">
        <v>3</v>
      </c>
      <c r="I156" s="189"/>
      <c r="L156" s="186"/>
      <c r="M156" s="190"/>
      <c r="N156" s="191"/>
      <c r="O156" s="191"/>
      <c r="P156" s="191"/>
      <c r="Q156" s="191"/>
      <c r="R156" s="191"/>
      <c r="S156" s="191"/>
      <c r="T156" s="192"/>
      <c r="AT156" s="187" t="s">
        <v>146</v>
      </c>
      <c r="AU156" s="187" t="s">
        <v>82</v>
      </c>
      <c r="AV156" s="15" t="s">
        <v>80</v>
      </c>
      <c r="AW156" s="15" t="s">
        <v>33</v>
      </c>
      <c r="AX156" s="15" t="s">
        <v>72</v>
      </c>
      <c r="AY156" s="187" t="s">
        <v>135</v>
      </c>
    </row>
    <row r="157" spans="1:65" s="13" customFormat="1">
      <c r="B157" s="159"/>
      <c r="D157" s="160" t="s">
        <v>146</v>
      </c>
      <c r="E157" s="161" t="s">
        <v>3</v>
      </c>
      <c r="F157" s="162" t="s">
        <v>241</v>
      </c>
      <c r="H157" s="163">
        <v>6.95</v>
      </c>
      <c r="I157" s="164"/>
      <c r="L157" s="159"/>
      <c r="M157" s="165"/>
      <c r="N157" s="166"/>
      <c r="O157" s="166"/>
      <c r="P157" s="166"/>
      <c r="Q157" s="166"/>
      <c r="R157" s="166"/>
      <c r="S157" s="166"/>
      <c r="T157" s="167"/>
      <c r="AT157" s="161" t="s">
        <v>146</v>
      </c>
      <c r="AU157" s="161" t="s">
        <v>82</v>
      </c>
      <c r="AV157" s="13" t="s">
        <v>82</v>
      </c>
      <c r="AW157" s="13" t="s">
        <v>33</v>
      </c>
      <c r="AX157" s="13" t="s">
        <v>80</v>
      </c>
      <c r="AY157" s="161" t="s">
        <v>135</v>
      </c>
    </row>
    <row r="158" spans="1:65" s="2" customFormat="1" ht="24.2" customHeight="1">
      <c r="A158" s="35"/>
      <c r="B158" s="140"/>
      <c r="C158" s="141" t="s">
        <v>242</v>
      </c>
      <c r="D158" s="141" t="s">
        <v>137</v>
      </c>
      <c r="E158" s="142" t="s">
        <v>243</v>
      </c>
      <c r="F158" s="143" t="s">
        <v>244</v>
      </c>
      <c r="G158" s="144" t="s">
        <v>156</v>
      </c>
      <c r="H158" s="145">
        <v>0.11799999999999999</v>
      </c>
      <c r="I158" s="146"/>
      <c r="J158" s="147">
        <f>ROUND(I158*H158,2)</f>
        <v>0</v>
      </c>
      <c r="K158" s="143" t="s">
        <v>141</v>
      </c>
      <c r="L158" s="36"/>
      <c r="M158" s="148" t="s">
        <v>3</v>
      </c>
      <c r="N158" s="149" t="s">
        <v>43</v>
      </c>
      <c r="O158" s="56"/>
      <c r="P158" s="150">
        <f>O158*H158</f>
        <v>0</v>
      </c>
      <c r="Q158" s="150">
        <v>1.8774999999999999</v>
      </c>
      <c r="R158" s="150">
        <f>Q158*H158</f>
        <v>0.22154499999999999</v>
      </c>
      <c r="S158" s="150">
        <v>0</v>
      </c>
      <c r="T158" s="15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52" t="s">
        <v>142</v>
      </c>
      <c r="AT158" s="152" t="s">
        <v>137</v>
      </c>
      <c r="AU158" s="152" t="s">
        <v>82</v>
      </c>
      <c r="AY158" s="20" t="s">
        <v>135</v>
      </c>
      <c r="BE158" s="153">
        <f>IF(N158="základní",J158,0)</f>
        <v>0</v>
      </c>
      <c r="BF158" s="153">
        <f>IF(N158="snížená",J158,0)</f>
        <v>0</v>
      </c>
      <c r="BG158" s="153">
        <f>IF(N158="zákl. přenesená",J158,0)</f>
        <v>0</v>
      </c>
      <c r="BH158" s="153">
        <f>IF(N158="sníž. přenesená",J158,0)</f>
        <v>0</v>
      </c>
      <c r="BI158" s="153">
        <f>IF(N158="nulová",J158,0)</f>
        <v>0</v>
      </c>
      <c r="BJ158" s="20" t="s">
        <v>80</v>
      </c>
      <c r="BK158" s="153">
        <f>ROUND(I158*H158,2)</f>
        <v>0</v>
      </c>
      <c r="BL158" s="20" t="s">
        <v>142</v>
      </c>
      <c r="BM158" s="152" t="s">
        <v>245</v>
      </c>
    </row>
    <row r="159" spans="1:65" s="2" customFormat="1">
      <c r="A159" s="35"/>
      <c r="B159" s="36"/>
      <c r="C159" s="35"/>
      <c r="D159" s="154" t="s">
        <v>144</v>
      </c>
      <c r="E159" s="35"/>
      <c r="F159" s="155" t="s">
        <v>246</v>
      </c>
      <c r="G159" s="35"/>
      <c r="H159" s="35"/>
      <c r="I159" s="156"/>
      <c r="J159" s="35"/>
      <c r="K159" s="35"/>
      <c r="L159" s="36"/>
      <c r="M159" s="157"/>
      <c r="N159" s="158"/>
      <c r="O159" s="56"/>
      <c r="P159" s="56"/>
      <c r="Q159" s="56"/>
      <c r="R159" s="56"/>
      <c r="S159" s="56"/>
      <c r="T159" s="57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20" t="s">
        <v>144</v>
      </c>
      <c r="AU159" s="20" t="s">
        <v>82</v>
      </c>
    </row>
    <row r="160" spans="1:65" s="15" customFormat="1">
      <c r="B160" s="186"/>
      <c r="D160" s="160" t="s">
        <v>146</v>
      </c>
      <c r="E160" s="187" t="s">
        <v>3</v>
      </c>
      <c r="F160" s="188" t="s">
        <v>247</v>
      </c>
      <c r="H160" s="187" t="s">
        <v>3</v>
      </c>
      <c r="I160" s="189"/>
      <c r="L160" s="186"/>
      <c r="M160" s="190"/>
      <c r="N160" s="191"/>
      <c r="O160" s="191"/>
      <c r="P160" s="191"/>
      <c r="Q160" s="191"/>
      <c r="R160" s="191"/>
      <c r="S160" s="191"/>
      <c r="T160" s="192"/>
      <c r="AT160" s="187" t="s">
        <v>146</v>
      </c>
      <c r="AU160" s="187" t="s">
        <v>82</v>
      </c>
      <c r="AV160" s="15" t="s">
        <v>80</v>
      </c>
      <c r="AW160" s="15" t="s">
        <v>33</v>
      </c>
      <c r="AX160" s="15" t="s">
        <v>72</v>
      </c>
      <c r="AY160" s="187" t="s">
        <v>135</v>
      </c>
    </row>
    <row r="161" spans="1:65" s="13" customFormat="1">
      <c r="B161" s="159"/>
      <c r="D161" s="160" t="s">
        <v>146</v>
      </c>
      <c r="E161" s="161" t="s">
        <v>3</v>
      </c>
      <c r="F161" s="162" t="s">
        <v>248</v>
      </c>
      <c r="H161" s="163">
        <v>0.11799999999999999</v>
      </c>
      <c r="I161" s="164"/>
      <c r="L161" s="159"/>
      <c r="M161" s="165"/>
      <c r="N161" s="166"/>
      <c r="O161" s="166"/>
      <c r="P161" s="166"/>
      <c r="Q161" s="166"/>
      <c r="R161" s="166"/>
      <c r="S161" s="166"/>
      <c r="T161" s="167"/>
      <c r="AT161" s="161" t="s">
        <v>146</v>
      </c>
      <c r="AU161" s="161" t="s">
        <v>82</v>
      </c>
      <c r="AV161" s="13" t="s">
        <v>82</v>
      </c>
      <c r="AW161" s="13" t="s">
        <v>33</v>
      </c>
      <c r="AX161" s="13" t="s">
        <v>72</v>
      </c>
      <c r="AY161" s="161" t="s">
        <v>135</v>
      </c>
    </row>
    <row r="162" spans="1:65" s="14" customFormat="1">
      <c r="B162" s="178"/>
      <c r="D162" s="160" t="s">
        <v>146</v>
      </c>
      <c r="E162" s="179" t="s">
        <v>3</v>
      </c>
      <c r="F162" s="180" t="s">
        <v>215</v>
      </c>
      <c r="H162" s="181">
        <v>0.11799999999999999</v>
      </c>
      <c r="I162" s="182"/>
      <c r="L162" s="178"/>
      <c r="M162" s="183"/>
      <c r="N162" s="184"/>
      <c r="O162" s="184"/>
      <c r="P162" s="184"/>
      <c r="Q162" s="184"/>
      <c r="R162" s="184"/>
      <c r="S162" s="184"/>
      <c r="T162" s="185"/>
      <c r="AT162" s="179" t="s">
        <v>146</v>
      </c>
      <c r="AU162" s="179" t="s">
        <v>82</v>
      </c>
      <c r="AV162" s="14" t="s">
        <v>142</v>
      </c>
      <c r="AW162" s="14" t="s">
        <v>33</v>
      </c>
      <c r="AX162" s="14" t="s">
        <v>80</v>
      </c>
      <c r="AY162" s="179" t="s">
        <v>135</v>
      </c>
    </row>
    <row r="163" spans="1:65" s="2" customFormat="1" ht="24.2" customHeight="1">
      <c r="A163" s="35"/>
      <c r="B163" s="140"/>
      <c r="C163" s="141" t="s">
        <v>249</v>
      </c>
      <c r="D163" s="141" t="s">
        <v>137</v>
      </c>
      <c r="E163" s="142" t="s">
        <v>250</v>
      </c>
      <c r="F163" s="143" t="s">
        <v>251</v>
      </c>
      <c r="G163" s="144" t="s">
        <v>140</v>
      </c>
      <c r="H163" s="145">
        <v>10.368</v>
      </c>
      <c r="I163" s="146"/>
      <c r="J163" s="147">
        <f>ROUND(I163*H163,2)</f>
        <v>0</v>
      </c>
      <c r="K163" s="143" t="s">
        <v>141</v>
      </c>
      <c r="L163" s="36"/>
      <c r="M163" s="148" t="s">
        <v>3</v>
      </c>
      <c r="N163" s="149" t="s">
        <v>43</v>
      </c>
      <c r="O163" s="56"/>
      <c r="P163" s="150">
        <f>O163*H163</f>
        <v>0</v>
      </c>
      <c r="Q163" s="150">
        <v>0.18310000000000001</v>
      </c>
      <c r="R163" s="150">
        <f>Q163*H163</f>
        <v>1.8983808000000002</v>
      </c>
      <c r="S163" s="150">
        <v>0</v>
      </c>
      <c r="T163" s="15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52" t="s">
        <v>142</v>
      </c>
      <c r="AT163" s="152" t="s">
        <v>137</v>
      </c>
      <c r="AU163" s="152" t="s">
        <v>82</v>
      </c>
      <c r="AY163" s="20" t="s">
        <v>135</v>
      </c>
      <c r="BE163" s="153">
        <f>IF(N163="základní",J163,0)</f>
        <v>0</v>
      </c>
      <c r="BF163" s="153">
        <f>IF(N163="snížená",J163,0)</f>
        <v>0</v>
      </c>
      <c r="BG163" s="153">
        <f>IF(N163="zákl. přenesená",J163,0)</f>
        <v>0</v>
      </c>
      <c r="BH163" s="153">
        <f>IF(N163="sníž. přenesená",J163,0)</f>
        <v>0</v>
      </c>
      <c r="BI163" s="153">
        <f>IF(N163="nulová",J163,0)</f>
        <v>0</v>
      </c>
      <c r="BJ163" s="20" t="s">
        <v>80</v>
      </c>
      <c r="BK163" s="153">
        <f>ROUND(I163*H163,2)</f>
        <v>0</v>
      </c>
      <c r="BL163" s="20" t="s">
        <v>142</v>
      </c>
      <c r="BM163" s="152" t="s">
        <v>252</v>
      </c>
    </row>
    <row r="164" spans="1:65" s="2" customFormat="1">
      <c r="A164" s="35"/>
      <c r="B164" s="36"/>
      <c r="C164" s="35"/>
      <c r="D164" s="154" t="s">
        <v>144</v>
      </c>
      <c r="E164" s="35"/>
      <c r="F164" s="155" t="s">
        <v>253</v>
      </c>
      <c r="G164" s="35"/>
      <c r="H164" s="35"/>
      <c r="I164" s="156"/>
      <c r="J164" s="35"/>
      <c r="K164" s="35"/>
      <c r="L164" s="36"/>
      <c r="M164" s="157"/>
      <c r="N164" s="158"/>
      <c r="O164" s="56"/>
      <c r="P164" s="56"/>
      <c r="Q164" s="56"/>
      <c r="R164" s="56"/>
      <c r="S164" s="56"/>
      <c r="T164" s="57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20" t="s">
        <v>144</v>
      </c>
      <c r="AU164" s="20" t="s">
        <v>82</v>
      </c>
    </row>
    <row r="165" spans="1:65" s="13" customFormat="1">
      <c r="B165" s="159"/>
      <c r="D165" s="160" t="s">
        <v>146</v>
      </c>
      <c r="E165" s="161" t="s">
        <v>3</v>
      </c>
      <c r="F165" s="162" t="s">
        <v>254</v>
      </c>
      <c r="H165" s="163">
        <v>10.368</v>
      </c>
      <c r="I165" s="164"/>
      <c r="L165" s="159"/>
      <c r="M165" s="165"/>
      <c r="N165" s="166"/>
      <c r="O165" s="166"/>
      <c r="P165" s="166"/>
      <c r="Q165" s="166"/>
      <c r="R165" s="166"/>
      <c r="S165" s="166"/>
      <c r="T165" s="167"/>
      <c r="AT165" s="161" t="s">
        <v>146</v>
      </c>
      <c r="AU165" s="161" t="s">
        <v>82</v>
      </c>
      <c r="AV165" s="13" t="s">
        <v>82</v>
      </c>
      <c r="AW165" s="13" t="s">
        <v>33</v>
      </c>
      <c r="AX165" s="13" t="s">
        <v>80</v>
      </c>
      <c r="AY165" s="161" t="s">
        <v>135</v>
      </c>
    </row>
    <row r="166" spans="1:65" s="2" customFormat="1" ht="16.5" customHeight="1">
      <c r="A166" s="35"/>
      <c r="B166" s="140"/>
      <c r="C166" s="141" t="s">
        <v>255</v>
      </c>
      <c r="D166" s="141" t="s">
        <v>137</v>
      </c>
      <c r="E166" s="142" t="s">
        <v>256</v>
      </c>
      <c r="F166" s="143" t="s">
        <v>257</v>
      </c>
      <c r="G166" s="144" t="s">
        <v>140</v>
      </c>
      <c r="H166" s="145">
        <v>3.2160000000000002</v>
      </c>
      <c r="I166" s="146"/>
      <c r="J166" s="147">
        <f>ROUND(I166*H166,2)</f>
        <v>0</v>
      </c>
      <c r="K166" s="143" t="s">
        <v>3</v>
      </c>
      <c r="L166" s="36"/>
      <c r="M166" s="148" t="s">
        <v>3</v>
      </c>
      <c r="N166" s="149" t="s">
        <v>43</v>
      </c>
      <c r="O166" s="56"/>
      <c r="P166" s="150">
        <f>O166*H166</f>
        <v>0</v>
      </c>
      <c r="Q166" s="150">
        <v>0.41191</v>
      </c>
      <c r="R166" s="150">
        <f>Q166*H166</f>
        <v>1.32470256</v>
      </c>
      <c r="S166" s="150">
        <v>0</v>
      </c>
      <c r="T166" s="151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52" t="s">
        <v>142</v>
      </c>
      <c r="AT166" s="152" t="s">
        <v>137</v>
      </c>
      <c r="AU166" s="152" t="s">
        <v>82</v>
      </c>
      <c r="AY166" s="20" t="s">
        <v>135</v>
      </c>
      <c r="BE166" s="153">
        <f>IF(N166="základní",J166,0)</f>
        <v>0</v>
      </c>
      <c r="BF166" s="153">
        <f>IF(N166="snížená",J166,0)</f>
        <v>0</v>
      </c>
      <c r="BG166" s="153">
        <f>IF(N166="zákl. přenesená",J166,0)</f>
        <v>0</v>
      </c>
      <c r="BH166" s="153">
        <f>IF(N166="sníž. přenesená",J166,0)</f>
        <v>0</v>
      </c>
      <c r="BI166" s="153">
        <f>IF(N166="nulová",J166,0)</f>
        <v>0</v>
      </c>
      <c r="BJ166" s="20" t="s">
        <v>80</v>
      </c>
      <c r="BK166" s="153">
        <f>ROUND(I166*H166,2)</f>
        <v>0</v>
      </c>
      <c r="BL166" s="20" t="s">
        <v>142</v>
      </c>
      <c r="BM166" s="152" t="s">
        <v>258</v>
      </c>
    </row>
    <row r="167" spans="1:65" s="15" customFormat="1">
      <c r="B167" s="186"/>
      <c r="D167" s="160" t="s">
        <v>146</v>
      </c>
      <c r="E167" s="187" t="s">
        <v>3</v>
      </c>
      <c r="F167" s="188" t="s">
        <v>259</v>
      </c>
      <c r="H167" s="187" t="s">
        <v>3</v>
      </c>
      <c r="I167" s="189"/>
      <c r="L167" s="186"/>
      <c r="M167" s="190"/>
      <c r="N167" s="191"/>
      <c r="O167" s="191"/>
      <c r="P167" s="191"/>
      <c r="Q167" s="191"/>
      <c r="R167" s="191"/>
      <c r="S167" s="191"/>
      <c r="T167" s="192"/>
      <c r="AT167" s="187" t="s">
        <v>146</v>
      </c>
      <c r="AU167" s="187" t="s">
        <v>82</v>
      </c>
      <c r="AV167" s="15" t="s">
        <v>80</v>
      </c>
      <c r="AW167" s="15" t="s">
        <v>33</v>
      </c>
      <c r="AX167" s="15" t="s">
        <v>72</v>
      </c>
      <c r="AY167" s="187" t="s">
        <v>135</v>
      </c>
    </row>
    <row r="168" spans="1:65" s="13" customFormat="1">
      <c r="B168" s="159"/>
      <c r="D168" s="160" t="s">
        <v>146</v>
      </c>
      <c r="E168" s="161" t="s">
        <v>3</v>
      </c>
      <c r="F168" s="162" t="s">
        <v>260</v>
      </c>
      <c r="H168" s="163">
        <v>3.2160000000000002</v>
      </c>
      <c r="I168" s="164"/>
      <c r="L168" s="159"/>
      <c r="M168" s="165"/>
      <c r="N168" s="166"/>
      <c r="O168" s="166"/>
      <c r="P168" s="166"/>
      <c r="Q168" s="166"/>
      <c r="R168" s="166"/>
      <c r="S168" s="166"/>
      <c r="T168" s="167"/>
      <c r="AT168" s="161" t="s">
        <v>146</v>
      </c>
      <c r="AU168" s="161" t="s">
        <v>82</v>
      </c>
      <c r="AV168" s="13" t="s">
        <v>82</v>
      </c>
      <c r="AW168" s="13" t="s">
        <v>33</v>
      </c>
      <c r="AX168" s="13" t="s">
        <v>80</v>
      </c>
      <c r="AY168" s="161" t="s">
        <v>135</v>
      </c>
    </row>
    <row r="169" spans="1:65" s="2" customFormat="1" ht="16.5" customHeight="1">
      <c r="A169" s="35"/>
      <c r="B169" s="140"/>
      <c r="C169" s="141" t="s">
        <v>261</v>
      </c>
      <c r="D169" s="141" t="s">
        <v>137</v>
      </c>
      <c r="E169" s="142" t="s">
        <v>262</v>
      </c>
      <c r="F169" s="143" t="s">
        <v>263</v>
      </c>
      <c r="G169" s="144" t="s">
        <v>173</v>
      </c>
      <c r="H169" s="145">
        <v>0.121</v>
      </c>
      <c r="I169" s="146"/>
      <c r="J169" s="147">
        <f>ROUND(I169*H169,2)</f>
        <v>0</v>
      </c>
      <c r="K169" s="143" t="s">
        <v>3</v>
      </c>
      <c r="L169" s="36"/>
      <c r="M169" s="148" t="s">
        <v>3</v>
      </c>
      <c r="N169" s="149" t="s">
        <v>43</v>
      </c>
      <c r="O169" s="56"/>
      <c r="P169" s="150">
        <f>O169*H169</f>
        <v>0</v>
      </c>
      <c r="Q169" s="150">
        <v>1.0900000000000001</v>
      </c>
      <c r="R169" s="150">
        <f>Q169*H169</f>
        <v>0.13189000000000001</v>
      </c>
      <c r="S169" s="150">
        <v>0</v>
      </c>
      <c r="T169" s="15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52" t="s">
        <v>142</v>
      </c>
      <c r="AT169" s="152" t="s">
        <v>137</v>
      </c>
      <c r="AU169" s="152" t="s">
        <v>82</v>
      </c>
      <c r="AY169" s="20" t="s">
        <v>135</v>
      </c>
      <c r="BE169" s="153">
        <f>IF(N169="základní",J169,0)</f>
        <v>0</v>
      </c>
      <c r="BF169" s="153">
        <f>IF(N169="snížená",J169,0)</f>
        <v>0</v>
      </c>
      <c r="BG169" s="153">
        <f>IF(N169="zákl. přenesená",J169,0)</f>
        <v>0</v>
      </c>
      <c r="BH169" s="153">
        <f>IF(N169="sníž. přenesená",J169,0)</f>
        <v>0</v>
      </c>
      <c r="BI169" s="153">
        <f>IF(N169="nulová",J169,0)</f>
        <v>0</v>
      </c>
      <c r="BJ169" s="20" t="s">
        <v>80</v>
      </c>
      <c r="BK169" s="153">
        <f>ROUND(I169*H169,2)</f>
        <v>0</v>
      </c>
      <c r="BL169" s="20" t="s">
        <v>142</v>
      </c>
      <c r="BM169" s="152" t="s">
        <v>264</v>
      </c>
    </row>
    <row r="170" spans="1:65" s="13" customFormat="1">
      <c r="B170" s="159"/>
      <c r="D170" s="160" t="s">
        <v>146</v>
      </c>
      <c r="E170" s="161" t="s">
        <v>3</v>
      </c>
      <c r="F170" s="162" t="s">
        <v>265</v>
      </c>
      <c r="H170" s="163">
        <v>0.121</v>
      </c>
      <c r="I170" s="164"/>
      <c r="L170" s="159"/>
      <c r="M170" s="165"/>
      <c r="N170" s="166"/>
      <c r="O170" s="166"/>
      <c r="P170" s="166"/>
      <c r="Q170" s="166"/>
      <c r="R170" s="166"/>
      <c r="S170" s="166"/>
      <c r="T170" s="167"/>
      <c r="AT170" s="161" t="s">
        <v>146</v>
      </c>
      <c r="AU170" s="161" t="s">
        <v>82</v>
      </c>
      <c r="AV170" s="13" t="s">
        <v>82</v>
      </c>
      <c r="AW170" s="13" t="s">
        <v>33</v>
      </c>
      <c r="AX170" s="13" t="s">
        <v>80</v>
      </c>
      <c r="AY170" s="161" t="s">
        <v>135</v>
      </c>
    </row>
    <row r="171" spans="1:65" s="2" customFormat="1" ht="21.75" customHeight="1">
      <c r="A171" s="35"/>
      <c r="B171" s="140"/>
      <c r="C171" s="141" t="s">
        <v>8</v>
      </c>
      <c r="D171" s="141" t="s">
        <v>137</v>
      </c>
      <c r="E171" s="142" t="s">
        <v>266</v>
      </c>
      <c r="F171" s="143" t="s">
        <v>267</v>
      </c>
      <c r="G171" s="144" t="s">
        <v>173</v>
      </c>
      <c r="H171" s="145">
        <v>2.1000000000000001E-2</v>
      </c>
      <c r="I171" s="146"/>
      <c r="J171" s="147">
        <f>ROUND(I171*H171,2)</f>
        <v>0</v>
      </c>
      <c r="K171" s="143" t="s">
        <v>3</v>
      </c>
      <c r="L171" s="36"/>
      <c r="M171" s="148" t="s">
        <v>3</v>
      </c>
      <c r="N171" s="149" t="s">
        <v>43</v>
      </c>
      <c r="O171" s="56"/>
      <c r="P171" s="150">
        <f>O171*H171</f>
        <v>0</v>
      </c>
      <c r="Q171" s="150">
        <v>1.0900000000000001</v>
      </c>
      <c r="R171" s="150">
        <f>Q171*H171</f>
        <v>2.2890000000000004E-2</v>
      </c>
      <c r="S171" s="150">
        <v>0</v>
      </c>
      <c r="T171" s="15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52" t="s">
        <v>142</v>
      </c>
      <c r="AT171" s="152" t="s">
        <v>137</v>
      </c>
      <c r="AU171" s="152" t="s">
        <v>82</v>
      </c>
      <c r="AY171" s="20" t="s">
        <v>135</v>
      </c>
      <c r="BE171" s="153">
        <f>IF(N171="základní",J171,0)</f>
        <v>0</v>
      </c>
      <c r="BF171" s="153">
        <f>IF(N171="snížená",J171,0)</f>
        <v>0</v>
      </c>
      <c r="BG171" s="153">
        <f>IF(N171="zákl. přenesená",J171,0)</f>
        <v>0</v>
      </c>
      <c r="BH171" s="153">
        <f>IF(N171="sníž. přenesená",J171,0)</f>
        <v>0</v>
      </c>
      <c r="BI171" s="153">
        <f>IF(N171="nulová",J171,0)</f>
        <v>0</v>
      </c>
      <c r="BJ171" s="20" t="s">
        <v>80</v>
      </c>
      <c r="BK171" s="153">
        <f>ROUND(I171*H171,2)</f>
        <v>0</v>
      </c>
      <c r="BL171" s="20" t="s">
        <v>142</v>
      </c>
      <c r="BM171" s="152" t="s">
        <v>268</v>
      </c>
    </row>
    <row r="172" spans="1:65" s="13" customFormat="1">
      <c r="B172" s="159"/>
      <c r="D172" s="160" t="s">
        <v>146</v>
      </c>
      <c r="E172" s="161" t="s">
        <v>3</v>
      </c>
      <c r="F172" s="162" t="s">
        <v>269</v>
      </c>
      <c r="H172" s="163">
        <v>2.1000000000000001E-2</v>
      </c>
      <c r="I172" s="164"/>
      <c r="L172" s="159"/>
      <c r="M172" s="165"/>
      <c r="N172" s="166"/>
      <c r="O172" s="166"/>
      <c r="P172" s="166"/>
      <c r="Q172" s="166"/>
      <c r="R172" s="166"/>
      <c r="S172" s="166"/>
      <c r="T172" s="167"/>
      <c r="AT172" s="161" t="s">
        <v>146</v>
      </c>
      <c r="AU172" s="161" t="s">
        <v>82</v>
      </c>
      <c r="AV172" s="13" t="s">
        <v>82</v>
      </c>
      <c r="AW172" s="13" t="s">
        <v>33</v>
      </c>
      <c r="AX172" s="13" t="s">
        <v>80</v>
      </c>
      <c r="AY172" s="161" t="s">
        <v>135</v>
      </c>
    </row>
    <row r="173" spans="1:65" s="2" customFormat="1" ht="21.75" customHeight="1">
      <c r="A173" s="35"/>
      <c r="B173" s="140"/>
      <c r="C173" s="141" t="s">
        <v>270</v>
      </c>
      <c r="D173" s="141" t="s">
        <v>137</v>
      </c>
      <c r="E173" s="142" t="s">
        <v>271</v>
      </c>
      <c r="F173" s="143" t="s">
        <v>272</v>
      </c>
      <c r="G173" s="144" t="s">
        <v>192</v>
      </c>
      <c r="H173" s="145">
        <v>4</v>
      </c>
      <c r="I173" s="146"/>
      <c r="J173" s="147">
        <f>ROUND(I173*H173,2)</f>
        <v>0</v>
      </c>
      <c r="K173" s="143" t="s">
        <v>141</v>
      </c>
      <c r="L173" s="36"/>
      <c r="M173" s="148" t="s">
        <v>3</v>
      </c>
      <c r="N173" s="149" t="s">
        <v>43</v>
      </c>
      <c r="O173" s="56"/>
      <c r="P173" s="150">
        <f>O173*H173</f>
        <v>0</v>
      </c>
      <c r="Q173" s="150">
        <v>1.2999999999999999E-2</v>
      </c>
      <c r="R173" s="150">
        <f>Q173*H173</f>
        <v>5.1999999999999998E-2</v>
      </c>
      <c r="S173" s="150">
        <v>0</v>
      </c>
      <c r="T173" s="151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52" t="s">
        <v>142</v>
      </c>
      <c r="AT173" s="152" t="s">
        <v>137</v>
      </c>
      <c r="AU173" s="152" t="s">
        <v>82</v>
      </c>
      <c r="AY173" s="20" t="s">
        <v>135</v>
      </c>
      <c r="BE173" s="153">
        <f>IF(N173="základní",J173,0)</f>
        <v>0</v>
      </c>
      <c r="BF173" s="153">
        <f>IF(N173="snížená",J173,0)</f>
        <v>0</v>
      </c>
      <c r="BG173" s="153">
        <f>IF(N173="zákl. přenesená",J173,0)</f>
        <v>0</v>
      </c>
      <c r="BH173" s="153">
        <f>IF(N173="sníž. přenesená",J173,0)</f>
        <v>0</v>
      </c>
      <c r="BI173" s="153">
        <f>IF(N173="nulová",J173,0)</f>
        <v>0</v>
      </c>
      <c r="BJ173" s="20" t="s">
        <v>80</v>
      </c>
      <c r="BK173" s="153">
        <f>ROUND(I173*H173,2)</f>
        <v>0</v>
      </c>
      <c r="BL173" s="20" t="s">
        <v>142</v>
      </c>
      <c r="BM173" s="152" t="s">
        <v>273</v>
      </c>
    </row>
    <row r="174" spans="1:65" s="2" customFormat="1">
      <c r="A174" s="35"/>
      <c r="B174" s="36"/>
      <c r="C174" s="35"/>
      <c r="D174" s="154" t="s">
        <v>144</v>
      </c>
      <c r="E174" s="35"/>
      <c r="F174" s="155" t="s">
        <v>274</v>
      </c>
      <c r="G174" s="35"/>
      <c r="H174" s="35"/>
      <c r="I174" s="156"/>
      <c r="J174" s="35"/>
      <c r="K174" s="35"/>
      <c r="L174" s="36"/>
      <c r="M174" s="157"/>
      <c r="N174" s="158"/>
      <c r="O174" s="56"/>
      <c r="P174" s="56"/>
      <c r="Q174" s="56"/>
      <c r="R174" s="56"/>
      <c r="S174" s="56"/>
      <c r="T174" s="57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20" t="s">
        <v>144</v>
      </c>
      <c r="AU174" s="20" t="s">
        <v>82</v>
      </c>
    </row>
    <row r="175" spans="1:65" s="15" customFormat="1">
      <c r="B175" s="186"/>
      <c r="D175" s="160" t="s">
        <v>146</v>
      </c>
      <c r="E175" s="187" t="s">
        <v>3</v>
      </c>
      <c r="F175" s="188" t="s">
        <v>275</v>
      </c>
      <c r="H175" s="187" t="s">
        <v>3</v>
      </c>
      <c r="I175" s="189"/>
      <c r="L175" s="186"/>
      <c r="M175" s="190"/>
      <c r="N175" s="191"/>
      <c r="O175" s="191"/>
      <c r="P175" s="191"/>
      <c r="Q175" s="191"/>
      <c r="R175" s="191"/>
      <c r="S175" s="191"/>
      <c r="T175" s="192"/>
      <c r="AT175" s="187" t="s">
        <v>146</v>
      </c>
      <c r="AU175" s="187" t="s">
        <v>82</v>
      </c>
      <c r="AV175" s="15" t="s">
        <v>80</v>
      </c>
      <c r="AW175" s="15" t="s">
        <v>33</v>
      </c>
      <c r="AX175" s="15" t="s">
        <v>72</v>
      </c>
      <c r="AY175" s="187" t="s">
        <v>135</v>
      </c>
    </row>
    <row r="176" spans="1:65" s="13" customFormat="1">
      <c r="B176" s="159"/>
      <c r="D176" s="160" t="s">
        <v>146</v>
      </c>
      <c r="E176" s="161" t="s">
        <v>3</v>
      </c>
      <c r="F176" s="162" t="s">
        <v>276</v>
      </c>
      <c r="H176" s="163">
        <v>4</v>
      </c>
      <c r="I176" s="164"/>
      <c r="L176" s="159"/>
      <c r="M176" s="165"/>
      <c r="N176" s="166"/>
      <c r="O176" s="166"/>
      <c r="P176" s="166"/>
      <c r="Q176" s="166"/>
      <c r="R176" s="166"/>
      <c r="S176" s="166"/>
      <c r="T176" s="167"/>
      <c r="AT176" s="161" t="s">
        <v>146</v>
      </c>
      <c r="AU176" s="161" t="s">
        <v>82</v>
      </c>
      <c r="AV176" s="13" t="s">
        <v>82</v>
      </c>
      <c r="AW176" s="13" t="s">
        <v>33</v>
      </c>
      <c r="AX176" s="13" t="s">
        <v>72</v>
      </c>
      <c r="AY176" s="161" t="s">
        <v>135</v>
      </c>
    </row>
    <row r="177" spans="1:65" s="14" customFormat="1">
      <c r="B177" s="178"/>
      <c r="D177" s="160" t="s">
        <v>146</v>
      </c>
      <c r="E177" s="179" t="s">
        <v>3</v>
      </c>
      <c r="F177" s="180" t="s">
        <v>215</v>
      </c>
      <c r="H177" s="181">
        <v>4</v>
      </c>
      <c r="I177" s="182"/>
      <c r="L177" s="178"/>
      <c r="M177" s="183"/>
      <c r="N177" s="184"/>
      <c r="O177" s="184"/>
      <c r="P177" s="184"/>
      <c r="Q177" s="184"/>
      <c r="R177" s="184"/>
      <c r="S177" s="184"/>
      <c r="T177" s="185"/>
      <c r="AT177" s="179" t="s">
        <v>146</v>
      </c>
      <c r="AU177" s="179" t="s">
        <v>82</v>
      </c>
      <c r="AV177" s="14" t="s">
        <v>142</v>
      </c>
      <c r="AW177" s="14" t="s">
        <v>33</v>
      </c>
      <c r="AX177" s="14" t="s">
        <v>80</v>
      </c>
      <c r="AY177" s="179" t="s">
        <v>135</v>
      </c>
    </row>
    <row r="178" spans="1:65" s="2" customFormat="1" ht="24.2" customHeight="1">
      <c r="A178" s="35"/>
      <c r="B178" s="140"/>
      <c r="C178" s="141" t="s">
        <v>277</v>
      </c>
      <c r="D178" s="141" t="s">
        <v>137</v>
      </c>
      <c r="E178" s="142" t="s">
        <v>278</v>
      </c>
      <c r="F178" s="143" t="s">
        <v>279</v>
      </c>
      <c r="G178" s="144" t="s">
        <v>140</v>
      </c>
      <c r="H178" s="145">
        <v>1.7470000000000001</v>
      </c>
      <c r="I178" s="146"/>
      <c r="J178" s="147">
        <f>ROUND(I178*H178,2)</f>
        <v>0</v>
      </c>
      <c r="K178" s="143" t="s">
        <v>141</v>
      </c>
      <c r="L178" s="36"/>
      <c r="M178" s="148" t="s">
        <v>3</v>
      </c>
      <c r="N178" s="149" t="s">
        <v>43</v>
      </c>
      <c r="O178" s="56"/>
      <c r="P178" s="150">
        <f>O178*H178</f>
        <v>0</v>
      </c>
      <c r="Q178" s="150">
        <v>6.3070000000000001E-2</v>
      </c>
      <c r="R178" s="150">
        <f>Q178*H178</f>
        <v>0.11018329</v>
      </c>
      <c r="S178" s="150">
        <v>0</v>
      </c>
      <c r="T178" s="15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52" t="s">
        <v>142</v>
      </c>
      <c r="AT178" s="152" t="s">
        <v>137</v>
      </c>
      <c r="AU178" s="152" t="s">
        <v>82</v>
      </c>
      <c r="AY178" s="20" t="s">
        <v>135</v>
      </c>
      <c r="BE178" s="153">
        <f>IF(N178="základní",J178,0)</f>
        <v>0</v>
      </c>
      <c r="BF178" s="153">
        <f>IF(N178="snížená",J178,0)</f>
        <v>0</v>
      </c>
      <c r="BG178" s="153">
        <f>IF(N178="zákl. přenesená",J178,0)</f>
        <v>0</v>
      </c>
      <c r="BH178" s="153">
        <f>IF(N178="sníž. přenesená",J178,0)</f>
        <v>0</v>
      </c>
      <c r="BI178" s="153">
        <f>IF(N178="nulová",J178,0)</f>
        <v>0</v>
      </c>
      <c r="BJ178" s="20" t="s">
        <v>80</v>
      </c>
      <c r="BK178" s="153">
        <f>ROUND(I178*H178,2)</f>
        <v>0</v>
      </c>
      <c r="BL178" s="20" t="s">
        <v>142</v>
      </c>
      <c r="BM178" s="152" t="s">
        <v>280</v>
      </c>
    </row>
    <row r="179" spans="1:65" s="2" customFormat="1">
      <c r="A179" s="35"/>
      <c r="B179" s="36"/>
      <c r="C179" s="35"/>
      <c r="D179" s="154" t="s">
        <v>144</v>
      </c>
      <c r="E179" s="35"/>
      <c r="F179" s="155" t="s">
        <v>281</v>
      </c>
      <c r="G179" s="35"/>
      <c r="H179" s="35"/>
      <c r="I179" s="156"/>
      <c r="J179" s="35"/>
      <c r="K179" s="35"/>
      <c r="L179" s="36"/>
      <c r="M179" s="157"/>
      <c r="N179" s="158"/>
      <c r="O179" s="56"/>
      <c r="P179" s="56"/>
      <c r="Q179" s="56"/>
      <c r="R179" s="56"/>
      <c r="S179" s="56"/>
      <c r="T179" s="57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20" t="s">
        <v>144</v>
      </c>
      <c r="AU179" s="20" t="s">
        <v>82</v>
      </c>
    </row>
    <row r="180" spans="1:65" s="15" customFormat="1">
      <c r="B180" s="186"/>
      <c r="D180" s="160" t="s">
        <v>146</v>
      </c>
      <c r="E180" s="187" t="s">
        <v>3</v>
      </c>
      <c r="F180" s="188" t="s">
        <v>247</v>
      </c>
      <c r="H180" s="187" t="s">
        <v>3</v>
      </c>
      <c r="I180" s="189"/>
      <c r="L180" s="186"/>
      <c r="M180" s="190"/>
      <c r="N180" s="191"/>
      <c r="O180" s="191"/>
      <c r="P180" s="191"/>
      <c r="Q180" s="191"/>
      <c r="R180" s="191"/>
      <c r="S180" s="191"/>
      <c r="T180" s="192"/>
      <c r="AT180" s="187" t="s">
        <v>146</v>
      </c>
      <c r="AU180" s="187" t="s">
        <v>82</v>
      </c>
      <c r="AV180" s="15" t="s">
        <v>80</v>
      </c>
      <c r="AW180" s="15" t="s">
        <v>33</v>
      </c>
      <c r="AX180" s="15" t="s">
        <v>72</v>
      </c>
      <c r="AY180" s="187" t="s">
        <v>135</v>
      </c>
    </row>
    <row r="181" spans="1:65" s="13" customFormat="1">
      <c r="B181" s="159"/>
      <c r="D181" s="160" t="s">
        <v>146</v>
      </c>
      <c r="E181" s="161" t="s">
        <v>3</v>
      </c>
      <c r="F181" s="162" t="s">
        <v>282</v>
      </c>
      <c r="H181" s="163">
        <v>0.36</v>
      </c>
      <c r="I181" s="164"/>
      <c r="L181" s="159"/>
      <c r="M181" s="165"/>
      <c r="N181" s="166"/>
      <c r="O181" s="166"/>
      <c r="P181" s="166"/>
      <c r="Q181" s="166"/>
      <c r="R181" s="166"/>
      <c r="S181" s="166"/>
      <c r="T181" s="167"/>
      <c r="AT181" s="161" t="s">
        <v>146</v>
      </c>
      <c r="AU181" s="161" t="s">
        <v>82</v>
      </c>
      <c r="AV181" s="13" t="s">
        <v>82</v>
      </c>
      <c r="AW181" s="13" t="s">
        <v>33</v>
      </c>
      <c r="AX181" s="13" t="s">
        <v>72</v>
      </c>
      <c r="AY181" s="161" t="s">
        <v>135</v>
      </c>
    </row>
    <row r="182" spans="1:65" s="13" customFormat="1">
      <c r="B182" s="159"/>
      <c r="D182" s="160" t="s">
        <v>146</v>
      </c>
      <c r="E182" s="161" t="s">
        <v>3</v>
      </c>
      <c r="F182" s="162" t="s">
        <v>283</v>
      </c>
      <c r="H182" s="163">
        <v>1.387</v>
      </c>
      <c r="I182" s="164"/>
      <c r="L182" s="159"/>
      <c r="M182" s="165"/>
      <c r="N182" s="166"/>
      <c r="O182" s="166"/>
      <c r="P182" s="166"/>
      <c r="Q182" s="166"/>
      <c r="R182" s="166"/>
      <c r="S182" s="166"/>
      <c r="T182" s="167"/>
      <c r="AT182" s="161" t="s">
        <v>146</v>
      </c>
      <c r="AU182" s="161" t="s">
        <v>82</v>
      </c>
      <c r="AV182" s="13" t="s">
        <v>82</v>
      </c>
      <c r="AW182" s="13" t="s">
        <v>33</v>
      </c>
      <c r="AX182" s="13" t="s">
        <v>72</v>
      </c>
      <c r="AY182" s="161" t="s">
        <v>135</v>
      </c>
    </row>
    <row r="183" spans="1:65" s="14" customFormat="1">
      <c r="B183" s="178"/>
      <c r="D183" s="160" t="s">
        <v>146</v>
      </c>
      <c r="E183" s="179" t="s">
        <v>3</v>
      </c>
      <c r="F183" s="180" t="s">
        <v>215</v>
      </c>
      <c r="H183" s="181">
        <v>1.7470000000000001</v>
      </c>
      <c r="I183" s="182"/>
      <c r="L183" s="178"/>
      <c r="M183" s="183"/>
      <c r="N183" s="184"/>
      <c r="O183" s="184"/>
      <c r="P183" s="184"/>
      <c r="Q183" s="184"/>
      <c r="R183" s="184"/>
      <c r="S183" s="184"/>
      <c r="T183" s="185"/>
      <c r="AT183" s="179" t="s">
        <v>146</v>
      </c>
      <c r="AU183" s="179" t="s">
        <v>82</v>
      </c>
      <c r="AV183" s="14" t="s">
        <v>142</v>
      </c>
      <c r="AW183" s="14" t="s">
        <v>33</v>
      </c>
      <c r="AX183" s="14" t="s">
        <v>80</v>
      </c>
      <c r="AY183" s="179" t="s">
        <v>135</v>
      </c>
    </row>
    <row r="184" spans="1:65" s="2" customFormat="1" ht="16.5" customHeight="1">
      <c r="A184" s="35"/>
      <c r="B184" s="140"/>
      <c r="C184" s="141" t="s">
        <v>284</v>
      </c>
      <c r="D184" s="141" t="s">
        <v>137</v>
      </c>
      <c r="E184" s="142" t="s">
        <v>285</v>
      </c>
      <c r="F184" s="143" t="s">
        <v>286</v>
      </c>
      <c r="G184" s="144" t="s">
        <v>192</v>
      </c>
      <c r="H184" s="145">
        <v>1</v>
      </c>
      <c r="I184" s="146"/>
      <c r="J184" s="147">
        <f>ROUND(I184*H184,2)</f>
        <v>0</v>
      </c>
      <c r="K184" s="143" t="s">
        <v>3</v>
      </c>
      <c r="L184" s="36"/>
      <c r="M184" s="148" t="s">
        <v>3</v>
      </c>
      <c r="N184" s="149" t="s">
        <v>43</v>
      </c>
      <c r="O184" s="56"/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52" t="s">
        <v>142</v>
      </c>
      <c r="AT184" s="152" t="s">
        <v>137</v>
      </c>
      <c r="AU184" s="152" t="s">
        <v>82</v>
      </c>
      <c r="AY184" s="20" t="s">
        <v>135</v>
      </c>
      <c r="BE184" s="153">
        <f>IF(N184="základní",J184,0)</f>
        <v>0</v>
      </c>
      <c r="BF184" s="153">
        <f>IF(N184="snížená",J184,0)</f>
        <v>0</v>
      </c>
      <c r="BG184" s="153">
        <f>IF(N184="zákl. přenesená",J184,0)</f>
        <v>0</v>
      </c>
      <c r="BH184" s="153">
        <f>IF(N184="sníž. přenesená",J184,0)</f>
        <v>0</v>
      </c>
      <c r="BI184" s="153">
        <f>IF(N184="nulová",J184,0)</f>
        <v>0</v>
      </c>
      <c r="BJ184" s="20" t="s">
        <v>80</v>
      </c>
      <c r="BK184" s="153">
        <f>ROUND(I184*H184,2)</f>
        <v>0</v>
      </c>
      <c r="BL184" s="20" t="s">
        <v>142</v>
      </c>
      <c r="BM184" s="152" t="s">
        <v>287</v>
      </c>
    </row>
    <row r="185" spans="1:65" s="2" customFormat="1" ht="24.2" customHeight="1">
      <c r="A185" s="35"/>
      <c r="B185" s="140"/>
      <c r="C185" s="141" t="s">
        <v>288</v>
      </c>
      <c r="D185" s="141" t="s">
        <v>137</v>
      </c>
      <c r="E185" s="142" t="s">
        <v>289</v>
      </c>
      <c r="F185" s="143" t="s">
        <v>290</v>
      </c>
      <c r="G185" s="144" t="s">
        <v>291</v>
      </c>
      <c r="H185" s="145">
        <v>19</v>
      </c>
      <c r="I185" s="146"/>
      <c r="J185" s="147">
        <f>ROUND(I185*H185,2)</f>
        <v>0</v>
      </c>
      <c r="K185" s="143" t="s">
        <v>3</v>
      </c>
      <c r="L185" s="36"/>
      <c r="M185" s="148" t="s">
        <v>3</v>
      </c>
      <c r="N185" s="149" t="s">
        <v>43</v>
      </c>
      <c r="O185" s="56"/>
      <c r="P185" s="150">
        <f>O185*H185</f>
        <v>0</v>
      </c>
      <c r="Q185" s="150">
        <v>4.0000000000000001E-3</v>
      </c>
      <c r="R185" s="150">
        <f>Q185*H185</f>
        <v>7.5999999999999998E-2</v>
      </c>
      <c r="S185" s="150">
        <v>0</v>
      </c>
      <c r="T185" s="151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52" t="s">
        <v>142</v>
      </c>
      <c r="AT185" s="152" t="s">
        <v>137</v>
      </c>
      <c r="AU185" s="152" t="s">
        <v>82</v>
      </c>
      <c r="AY185" s="20" t="s">
        <v>135</v>
      </c>
      <c r="BE185" s="153">
        <f>IF(N185="základní",J185,0)</f>
        <v>0</v>
      </c>
      <c r="BF185" s="153">
        <f>IF(N185="snížená",J185,0)</f>
        <v>0</v>
      </c>
      <c r="BG185" s="153">
        <f>IF(N185="zákl. přenesená",J185,0)</f>
        <v>0</v>
      </c>
      <c r="BH185" s="153">
        <f>IF(N185="sníž. přenesená",J185,0)</f>
        <v>0</v>
      </c>
      <c r="BI185" s="153">
        <f>IF(N185="nulová",J185,0)</f>
        <v>0</v>
      </c>
      <c r="BJ185" s="20" t="s">
        <v>80</v>
      </c>
      <c r="BK185" s="153">
        <f>ROUND(I185*H185,2)</f>
        <v>0</v>
      </c>
      <c r="BL185" s="20" t="s">
        <v>142</v>
      </c>
      <c r="BM185" s="152" t="s">
        <v>292</v>
      </c>
    </row>
    <row r="186" spans="1:65" s="12" customFormat="1" ht="22.9" customHeight="1">
      <c r="B186" s="127"/>
      <c r="D186" s="128" t="s">
        <v>71</v>
      </c>
      <c r="E186" s="138" t="s">
        <v>164</v>
      </c>
      <c r="F186" s="138" t="s">
        <v>293</v>
      </c>
      <c r="I186" s="130"/>
      <c r="J186" s="139">
        <f>BK186</f>
        <v>0</v>
      </c>
      <c r="L186" s="127"/>
      <c r="M186" s="132"/>
      <c r="N186" s="133"/>
      <c r="O186" s="133"/>
      <c r="P186" s="134">
        <f>SUM(P187:P192)</f>
        <v>0</v>
      </c>
      <c r="Q186" s="133"/>
      <c r="R186" s="134">
        <f>SUM(R187:R192)</f>
        <v>1.336465</v>
      </c>
      <c r="S186" s="133"/>
      <c r="T186" s="135">
        <f>SUM(T187:T192)</f>
        <v>0</v>
      </c>
      <c r="AR186" s="128" t="s">
        <v>80</v>
      </c>
      <c r="AT186" s="136" t="s">
        <v>71</v>
      </c>
      <c r="AU186" s="136" t="s">
        <v>80</v>
      </c>
      <c r="AY186" s="128" t="s">
        <v>135</v>
      </c>
      <c r="BK186" s="137">
        <f>SUM(BK187:BK192)</f>
        <v>0</v>
      </c>
    </row>
    <row r="187" spans="1:65" s="2" customFormat="1" ht="21.75" customHeight="1">
      <c r="A187" s="35"/>
      <c r="B187" s="140"/>
      <c r="C187" s="141" t="s">
        <v>294</v>
      </c>
      <c r="D187" s="141" t="s">
        <v>137</v>
      </c>
      <c r="E187" s="142" t="s">
        <v>295</v>
      </c>
      <c r="F187" s="143" t="s">
        <v>296</v>
      </c>
      <c r="G187" s="144" t="s">
        <v>140</v>
      </c>
      <c r="H187" s="145">
        <v>6.5</v>
      </c>
      <c r="I187" s="146"/>
      <c r="J187" s="147">
        <f>ROUND(I187*H187,2)</f>
        <v>0</v>
      </c>
      <c r="K187" s="143" t="s">
        <v>141</v>
      </c>
      <c r="L187" s="36"/>
      <c r="M187" s="148" t="s">
        <v>3</v>
      </c>
      <c r="N187" s="149" t="s">
        <v>43</v>
      </c>
      <c r="O187" s="56"/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52" t="s">
        <v>142</v>
      </c>
      <c r="AT187" s="152" t="s">
        <v>137</v>
      </c>
      <c r="AU187" s="152" t="s">
        <v>82</v>
      </c>
      <c r="AY187" s="20" t="s">
        <v>135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20" t="s">
        <v>80</v>
      </c>
      <c r="BK187" s="153">
        <f>ROUND(I187*H187,2)</f>
        <v>0</v>
      </c>
      <c r="BL187" s="20" t="s">
        <v>142</v>
      </c>
      <c r="BM187" s="152" t="s">
        <v>297</v>
      </c>
    </row>
    <row r="188" spans="1:65" s="2" customFormat="1">
      <c r="A188" s="35"/>
      <c r="B188" s="36"/>
      <c r="C188" s="35"/>
      <c r="D188" s="154" t="s">
        <v>144</v>
      </c>
      <c r="E188" s="35"/>
      <c r="F188" s="155" t="s">
        <v>298</v>
      </c>
      <c r="G188" s="35"/>
      <c r="H188" s="35"/>
      <c r="I188" s="156"/>
      <c r="J188" s="35"/>
      <c r="K188" s="35"/>
      <c r="L188" s="36"/>
      <c r="M188" s="157"/>
      <c r="N188" s="158"/>
      <c r="O188" s="56"/>
      <c r="P188" s="56"/>
      <c r="Q188" s="56"/>
      <c r="R188" s="56"/>
      <c r="S188" s="56"/>
      <c r="T188" s="57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20" t="s">
        <v>144</v>
      </c>
      <c r="AU188" s="20" t="s">
        <v>82</v>
      </c>
    </row>
    <row r="189" spans="1:65" s="2" customFormat="1" ht="37.9" customHeight="1">
      <c r="A189" s="35"/>
      <c r="B189" s="140"/>
      <c r="C189" s="141" t="s">
        <v>299</v>
      </c>
      <c r="D189" s="141" t="s">
        <v>137</v>
      </c>
      <c r="E189" s="142" t="s">
        <v>300</v>
      </c>
      <c r="F189" s="143" t="s">
        <v>301</v>
      </c>
      <c r="G189" s="144" t="s">
        <v>140</v>
      </c>
      <c r="H189" s="145">
        <v>6.5</v>
      </c>
      <c r="I189" s="146"/>
      <c r="J189" s="147">
        <f>ROUND(I189*H189,2)</f>
        <v>0</v>
      </c>
      <c r="K189" s="143" t="s">
        <v>141</v>
      </c>
      <c r="L189" s="36"/>
      <c r="M189" s="148" t="s">
        <v>3</v>
      </c>
      <c r="N189" s="149" t="s">
        <v>43</v>
      </c>
      <c r="O189" s="56"/>
      <c r="P189" s="150">
        <f>O189*H189</f>
        <v>0</v>
      </c>
      <c r="Q189" s="150">
        <v>8.9219999999999994E-2</v>
      </c>
      <c r="R189" s="150">
        <f>Q189*H189</f>
        <v>0.57992999999999995</v>
      </c>
      <c r="S189" s="150">
        <v>0</v>
      </c>
      <c r="T189" s="151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52" t="s">
        <v>142</v>
      </c>
      <c r="AT189" s="152" t="s">
        <v>137</v>
      </c>
      <c r="AU189" s="152" t="s">
        <v>82</v>
      </c>
      <c r="AY189" s="20" t="s">
        <v>135</v>
      </c>
      <c r="BE189" s="153">
        <f>IF(N189="základní",J189,0)</f>
        <v>0</v>
      </c>
      <c r="BF189" s="153">
        <f>IF(N189="snížená",J189,0)</f>
        <v>0</v>
      </c>
      <c r="BG189" s="153">
        <f>IF(N189="zákl. přenesená",J189,0)</f>
        <v>0</v>
      </c>
      <c r="BH189" s="153">
        <f>IF(N189="sníž. přenesená",J189,0)</f>
        <v>0</v>
      </c>
      <c r="BI189" s="153">
        <f>IF(N189="nulová",J189,0)</f>
        <v>0</v>
      </c>
      <c r="BJ189" s="20" t="s">
        <v>80</v>
      </c>
      <c r="BK189" s="153">
        <f>ROUND(I189*H189,2)</f>
        <v>0</v>
      </c>
      <c r="BL189" s="20" t="s">
        <v>142</v>
      </c>
      <c r="BM189" s="152" t="s">
        <v>302</v>
      </c>
    </row>
    <row r="190" spans="1:65" s="2" customFormat="1">
      <c r="A190" s="35"/>
      <c r="B190" s="36"/>
      <c r="C190" s="35"/>
      <c r="D190" s="154" t="s">
        <v>144</v>
      </c>
      <c r="E190" s="35"/>
      <c r="F190" s="155" t="s">
        <v>303</v>
      </c>
      <c r="G190" s="35"/>
      <c r="H190" s="35"/>
      <c r="I190" s="156"/>
      <c r="J190" s="35"/>
      <c r="K190" s="35"/>
      <c r="L190" s="36"/>
      <c r="M190" s="157"/>
      <c r="N190" s="158"/>
      <c r="O190" s="56"/>
      <c r="P190" s="56"/>
      <c r="Q190" s="56"/>
      <c r="R190" s="56"/>
      <c r="S190" s="56"/>
      <c r="T190" s="57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20" t="s">
        <v>144</v>
      </c>
      <c r="AU190" s="20" t="s">
        <v>82</v>
      </c>
    </row>
    <row r="191" spans="1:65" s="2" customFormat="1" ht="16.5" customHeight="1">
      <c r="A191" s="35"/>
      <c r="B191" s="140"/>
      <c r="C191" s="168" t="s">
        <v>304</v>
      </c>
      <c r="D191" s="168" t="s">
        <v>202</v>
      </c>
      <c r="E191" s="169" t="s">
        <v>305</v>
      </c>
      <c r="F191" s="170" t="s">
        <v>306</v>
      </c>
      <c r="G191" s="171" t="s">
        <v>140</v>
      </c>
      <c r="H191" s="172">
        <v>6.6950000000000003</v>
      </c>
      <c r="I191" s="173"/>
      <c r="J191" s="174">
        <f>ROUND(I191*H191,2)</f>
        <v>0</v>
      </c>
      <c r="K191" s="170" t="s">
        <v>141</v>
      </c>
      <c r="L191" s="175"/>
      <c r="M191" s="176" t="s">
        <v>3</v>
      </c>
      <c r="N191" s="177" t="s">
        <v>43</v>
      </c>
      <c r="O191" s="56"/>
      <c r="P191" s="150">
        <f>O191*H191</f>
        <v>0</v>
      </c>
      <c r="Q191" s="150">
        <v>0.113</v>
      </c>
      <c r="R191" s="150">
        <f>Q191*H191</f>
        <v>0.75653500000000007</v>
      </c>
      <c r="S191" s="150">
        <v>0</v>
      </c>
      <c r="T191" s="151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52" t="s">
        <v>183</v>
      </c>
      <c r="AT191" s="152" t="s">
        <v>202</v>
      </c>
      <c r="AU191" s="152" t="s">
        <v>82</v>
      </c>
      <c r="AY191" s="20" t="s">
        <v>135</v>
      </c>
      <c r="BE191" s="153">
        <f>IF(N191="základní",J191,0)</f>
        <v>0</v>
      </c>
      <c r="BF191" s="153">
        <f>IF(N191="snížená",J191,0)</f>
        <v>0</v>
      </c>
      <c r="BG191" s="153">
        <f>IF(N191="zákl. přenesená",J191,0)</f>
        <v>0</v>
      </c>
      <c r="BH191" s="153">
        <f>IF(N191="sníž. přenesená",J191,0)</f>
        <v>0</v>
      </c>
      <c r="BI191" s="153">
        <f>IF(N191="nulová",J191,0)</f>
        <v>0</v>
      </c>
      <c r="BJ191" s="20" t="s">
        <v>80</v>
      </c>
      <c r="BK191" s="153">
        <f>ROUND(I191*H191,2)</f>
        <v>0</v>
      </c>
      <c r="BL191" s="20" t="s">
        <v>142</v>
      </c>
      <c r="BM191" s="152" t="s">
        <v>307</v>
      </c>
    </row>
    <row r="192" spans="1:65" s="13" customFormat="1">
      <c r="B192" s="159"/>
      <c r="D192" s="160" t="s">
        <v>146</v>
      </c>
      <c r="F192" s="162" t="s">
        <v>308</v>
      </c>
      <c r="H192" s="163">
        <v>6.6950000000000003</v>
      </c>
      <c r="I192" s="164"/>
      <c r="L192" s="159"/>
      <c r="M192" s="165"/>
      <c r="N192" s="166"/>
      <c r="O192" s="166"/>
      <c r="P192" s="166"/>
      <c r="Q192" s="166"/>
      <c r="R192" s="166"/>
      <c r="S192" s="166"/>
      <c r="T192" s="167"/>
      <c r="AT192" s="161" t="s">
        <v>146</v>
      </c>
      <c r="AU192" s="161" t="s">
        <v>82</v>
      </c>
      <c r="AV192" s="13" t="s">
        <v>82</v>
      </c>
      <c r="AW192" s="13" t="s">
        <v>4</v>
      </c>
      <c r="AX192" s="13" t="s">
        <v>80</v>
      </c>
      <c r="AY192" s="161" t="s">
        <v>135</v>
      </c>
    </row>
    <row r="193" spans="1:65" s="12" customFormat="1" ht="22.9" customHeight="1">
      <c r="B193" s="127"/>
      <c r="D193" s="128" t="s">
        <v>71</v>
      </c>
      <c r="E193" s="138" t="s">
        <v>170</v>
      </c>
      <c r="F193" s="138" t="s">
        <v>309</v>
      </c>
      <c r="I193" s="130"/>
      <c r="J193" s="139">
        <f>BK193</f>
        <v>0</v>
      </c>
      <c r="L193" s="127"/>
      <c r="M193" s="132"/>
      <c r="N193" s="133"/>
      <c r="O193" s="133"/>
      <c r="P193" s="134">
        <f>SUM(P194:P256)</f>
        <v>0</v>
      </c>
      <c r="Q193" s="133"/>
      <c r="R193" s="134">
        <f>SUM(R194:R256)</f>
        <v>44.589658739999997</v>
      </c>
      <c r="S193" s="133"/>
      <c r="T193" s="135">
        <f>SUM(T194:T256)</f>
        <v>6.6600000000000001E-3</v>
      </c>
      <c r="AR193" s="128" t="s">
        <v>80</v>
      </c>
      <c r="AT193" s="136" t="s">
        <v>71</v>
      </c>
      <c r="AU193" s="136" t="s">
        <v>80</v>
      </c>
      <c r="AY193" s="128" t="s">
        <v>135</v>
      </c>
      <c r="BK193" s="137">
        <f>SUM(BK194:BK256)</f>
        <v>0</v>
      </c>
    </row>
    <row r="194" spans="1:65" s="2" customFormat="1" ht="16.5" customHeight="1">
      <c r="A194" s="35"/>
      <c r="B194" s="140"/>
      <c r="C194" s="141" t="s">
        <v>310</v>
      </c>
      <c r="D194" s="141" t="s">
        <v>137</v>
      </c>
      <c r="E194" s="142" t="s">
        <v>311</v>
      </c>
      <c r="F194" s="143" t="s">
        <v>312</v>
      </c>
      <c r="G194" s="144" t="s">
        <v>140</v>
      </c>
      <c r="H194" s="145">
        <v>14.734999999999999</v>
      </c>
      <c r="I194" s="146"/>
      <c r="J194" s="147">
        <f>ROUND(I194*H194,2)</f>
        <v>0</v>
      </c>
      <c r="K194" s="143" t="s">
        <v>141</v>
      </c>
      <c r="L194" s="36"/>
      <c r="M194" s="148" t="s">
        <v>3</v>
      </c>
      <c r="N194" s="149" t="s">
        <v>43</v>
      </c>
      <c r="O194" s="56"/>
      <c r="P194" s="150">
        <f>O194*H194</f>
        <v>0</v>
      </c>
      <c r="Q194" s="150">
        <v>2.5999999999999998E-4</v>
      </c>
      <c r="R194" s="150">
        <f>Q194*H194</f>
        <v>3.8310999999999996E-3</v>
      </c>
      <c r="S194" s="150">
        <v>0</v>
      </c>
      <c r="T194" s="15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52" t="s">
        <v>142</v>
      </c>
      <c r="AT194" s="152" t="s">
        <v>137</v>
      </c>
      <c r="AU194" s="152" t="s">
        <v>82</v>
      </c>
      <c r="AY194" s="20" t="s">
        <v>135</v>
      </c>
      <c r="BE194" s="153">
        <f>IF(N194="základní",J194,0)</f>
        <v>0</v>
      </c>
      <c r="BF194" s="153">
        <f>IF(N194="snížená",J194,0)</f>
        <v>0</v>
      </c>
      <c r="BG194" s="153">
        <f>IF(N194="zákl. přenesená",J194,0)</f>
        <v>0</v>
      </c>
      <c r="BH194" s="153">
        <f>IF(N194="sníž. přenesená",J194,0)</f>
        <v>0</v>
      </c>
      <c r="BI194" s="153">
        <f>IF(N194="nulová",J194,0)</f>
        <v>0</v>
      </c>
      <c r="BJ194" s="20" t="s">
        <v>80</v>
      </c>
      <c r="BK194" s="153">
        <f>ROUND(I194*H194,2)</f>
        <v>0</v>
      </c>
      <c r="BL194" s="20" t="s">
        <v>142</v>
      </c>
      <c r="BM194" s="152" t="s">
        <v>313</v>
      </c>
    </row>
    <row r="195" spans="1:65" s="2" customFormat="1">
      <c r="A195" s="35"/>
      <c r="B195" s="36"/>
      <c r="C195" s="35"/>
      <c r="D195" s="154" t="s">
        <v>144</v>
      </c>
      <c r="E195" s="35"/>
      <c r="F195" s="155" t="s">
        <v>314</v>
      </c>
      <c r="G195" s="35"/>
      <c r="H195" s="35"/>
      <c r="I195" s="156"/>
      <c r="J195" s="35"/>
      <c r="K195" s="35"/>
      <c r="L195" s="36"/>
      <c r="M195" s="157"/>
      <c r="N195" s="158"/>
      <c r="O195" s="56"/>
      <c r="P195" s="56"/>
      <c r="Q195" s="56"/>
      <c r="R195" s="56"/>
      <c r="S195" s="56"/>
      <c r="T195" s="57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20" t="s">
        <v>144</v>
      </c>
      <c r="AU195" s="20" t="s">
        <v>82</v>
      </c>
    </row>
    <row r="196" spans="1:65" s="2" customFormat="1" ht="16.5" customHeight="1">
      <c r="A196" s="35"/>
      <c r="B196" s="140"/>
      <c r="C196" s="141" t="s">
        <v>315</v>
      </c>
      <c r="D196" s="141" t="s">
        <v>137</v>
      </c>
      <c r="E196" s="142" t="s">
        <v>316</v>
      </c>
      <c r="F196" s="143" t="s">
        <v>317</v>
      </c>
      <c r="G196" s="144" t="s">
        <v>140</v>
      </c>
      <c r="H196" s="145">
        <v>14.734999999999999</v>
      </c>
      <c r="I196" s="146"/>
      <c r="J196" s="147">
        <f>ROUND(I196*H196,2)</f>
        <v>0</v>
      </c>
      <c r="K196" s="143" t="s">
        <v>3</v>
      </c>
      <c r="L196" s="36"/>
      <c r="M196" s="148" t="s">
        <v>3</v>
      </c>
      <c r="N196" s="149" t="s">
        <v>43</v>
      </c>
      <c r="O196" s="56"/>
      <c r="P196" s="150">
        <f>O196*H196</f>
        <v>0</v>
      </c>
      <c r="Q196" s="150">
        <v>3.9100000000000003E-3</v>
      </c>
      <c r="R196" s="150">
        <f>Q196*H196</f>
        <v>5.7613850000000001E-2</v>
      </c>
      <c r="S196" s="150">
        <v>0</v>
      </c>
      <c r="T196" s="15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52" t="s">
        <v>142</v>
      </c>
      <c r="AT196" s="152" t="s">
        <v>137</v>
      </c>
      <c r="AU196" s="152" t="s">
        <v>82</v>
      </c>
      <c r="AY196" s="20" t="s">
        <v>135</v>
      </c>
      <c r="BE196" s="153">
        <f>IF(N196="základní",J196,0)</f>
        <v>0</v>
      </c>
      <c r="BF196" s="153">
        <f>IF(N196="snížená",J196,0)</f>
        <v>0</v>
      </c>
      <c r="BG196" s="153">
        <f>IF(N196="zákl. přenesená",J196,0)</f>
        <v>0</v>
      </c>
      <c r="BH196" s="153">
        <f>IF(N196="sníž. přenesená",J196,0)</f>
        <v>0</v>
      </c>
      <c r="BI196" s="153">
        <f>IF(N196="nulová",J196,0)</f>
        <v>0</v>
      </c>
      <c r="BJ196" s="20" t="s">
        <v>80</v>
      </c>
      <c r="BK196" s="153">
        <f>ROUND(I196*H196,2)</f>
        <v>0</v>
      </c>
      <c r="BL196" s="20" t="s">
        <v>142</v>
      </c>
      <c r="BM196" s="152" t="s">
        <v>318</v>
      </c>
    </row>
    <row r="197" spans="1:65" s="2" customFormat="1" ht="24.2" customHeight="1">
      <c r="A197" s="35"/>
      <c r="B197" s="140"/>
      <c r="C197" s="141" t="s">
        <v>319</v>
      </c>
      <c r="D197" s="141" t="s">
        <v>137</v>
      </c>
      <c r="E197" s="142" t="s">
        <v>320</v>
      </c>
      <c r="F197" s="143" t="s">
        <v>321</v>
      </c>
      <c r="G197" s="144" t="s">
        <v>192</v>
      </c>
      <c r="H197" s="145">
        <v>2</v>
      </c>
      <c r="I197" s="146"/>
      <c r="J197" s="147">
        <f>ROUND(I197*H197,2)</f>
        <v>0</v>
      </c>
      <c r="K197" s="143" t="s">
        <v>141</v>
      </c>
      <c r="L197" s="36"/>
      <c r="M197" s="148" t="s">
        <v>3</v>
      </c>
      <c r="N197" s="149" t="s">
        <v>43</v>
      </c>
      <c r="O197" s="56"/>
      <c r="P197" s="150">
        <f>O197*H197</f>
        <v>0</v>
      </c>
      <c r="Q197" s="150">
        <v>3.8E-3</v>
      </c>
      <c r="R197" s="150">
        <f>Q197*H197</f>
        <v>7.6E-3</v>
      </c>
      <c r="S197" s="150">
        <v>0</v>
      </c>
      <c r="T197" s="151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52" t="s">
        <v>142</v>
      </c>
      <c r="AT197" s="152" t="s">
        <v>137</v>
      </c>
      <c r="AU197" s="152" t="s">
        <v>82</v>
      </c>
      <c r="AY197" s="20" t="s">
        <v>135</v>
      </c>
      <c r="BE197" s="153">
        <f>IF(N197="základní",J197,0)</f>
        <v>0</v>
      </c>
      <c r="BF197" s="153">
        <f>IF(N197="snížená",J197,0)</f>
        <v>0</v>
      </c>
      <c r="BG197" s="153">
        <f>IF(N197="zákl. přenesená",J197,0)</f>
        <v>0</v>
      </c>
      <c r="BH197" s="153">
        <f>IF(N197="sníž. přenesená",J197,0)</f>
        <v>0</v>
      </c>
      <c r="BI197" s="153">
        <f>IF(N197="nulová",J197,0)</f>
        <v>0</v>
      </c>
      <c r="BJ197" s="20" t="s">
        <v>80</v>
      </c>
      <c r="BK197" s="153">
        <f>ROUND(I197*H197,2)</f>
        <v>0</v>
      </c>
      <c r="BL197" s="20" t="s">
        <v>142</v>
      </c>
      <c r="BM197" s="152" t="s">
        <v>322</v>
      </c>
    </row>
    <row r="198" spans="1:65" s="2" customFormat="1">
      <c r="A198" s="35"/>
      <c r="B198" s="36"/>
      <c r="C198" s="35"/>
      <c r="D198" s="154" t="s">
        <v>144</v>
      </c>
      <c r="E198" s="35"/>
      <c r="F198" s="155" t="s">
        <v>323</v>
      </c>
      <c r="G198" s="35"/>
      <c r="H198" s="35"/>
      <c r="I198" s="156"/>
      <c r="J198" s="35"/>
      <c r="K198" s="35"/>
      <c r="L198" s="36"/>
      <c r="M198" s="157"/>
      <c r="N198" s="158"/>
      <c r="O198" s="56"/>
      <c r="P198" s="56"/>
      <c r="Q198" s="56"/>
      <c r="R198" s="56"/>
      <c r="S198" s="56"/>
      <c r="T198" s="57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20" t="s">
        <v>144</v>
      </c>
      <c r="AU198" s="20" t="s">
        <v>82</v>
      </c>
    </row>
    <row r="199" spans="1:65" s="15" customFormat="1">
      <c r="B199" s="186"/>
      <c r="D199" s="160" t="s">
        <v>146</v>
      </c>
      <c r="E199" s="187" t="s">
        <v>3</v>
      </c>
      <c r="F199" s="188" t="s">
        <v>275</v>
      </c>
      <c r="H199" s="187" t="s">
        <v>3</v>
      </c>
      <c r="I199" s="189"/>
      <c r="L199" s="186"/>
      <c r="M199" s="190"/>
      <c r="N199" s="191"/>
      <c r="O199" s="191"/>
      <c r="P199" s="191"/>
      <c r="Q199" s="191"/>
      <c r="R199" s="191"/>
      <c r="S199" s="191"/>
      <c r="T199" s="192"/>
      <c r="AT199" s="187" t="s">
        <v>146</v>
      </c>
      <c r="AU199" s="187" t="s">
        <v>82</v>
      </c>
      <c r="AV199" s="15" t="s">
        <v>80</v>
      </c>
      <c r="AW199" s="15" t="s">
        <v>33</v>
      </c>
      <c r="AX199" s="15" t="s">
        <v>72</v>
      </c>
      <c r="AY199" s="187" t="s">
        <v>135</v>
      </c>
    </row>
    <row r="200" spans="1:65" s="13" customFormat="1">
      <c r="B200" s="159"/>
      <c r="D200" s="160" t="s">
        <v>146</v>
      </c>
      <c r="E200" s="161" t="s">
        <v>3</v>
      </c>
      <c r="F200" s="162" t="s">
        <v>82</v>
      </c>
      <c r="H200" s="163">
        <v>2</v>
      </c>
      <c r="I200" s="164"/>
      <c r="L200" s="159"/>
      <c r="M200" s="165"/>
      <c r="N200" s="166"/>
      <c r="O200" s="166"/>
      <c r="P200" s="166"/>
      <c r="Q200" s="166"/>
      <c r="R200" s="166"/>
      <c r="S200" s="166"/>
      <c r="T200" s="167"/>
      <c r="AT200" s="161" t="s">
        <v>146</v>
      </c>
      <c r="AU200" s="161" t="s">
        <v>82</v>
      </c>
      <c r="AV200" s="13" t="s">
        <v>82</v>
      </c>
      <c r="AW200" s="13" t="s">
        <v>33</v>
      </c>
      <c r="AX200" s="13" t="s">
        <v>72</v>
      </c>
      <c r="AY200" s="161" t="s">
        <v>135</v>
      </c>
    </row>
    <row r="201" spans="1:65" s="14" customFormat="1">
      <c r="B201" s="178"/>
      <c r="D201" s="160" t="s">
        <v>146</v>
      </c>
      <c r="E201" s="179" t="s">
        <v>3</v>
      </c>
      <c r="F201" s="180" t="s">
        <v>215</v>
      </c>
      <c r="H201" s="181">
        <v>2</v>
      </c>
      <c r="I201" s="182"/>
      <c r="L201" s="178"/>
      <c r="M201" s="183"/>
      <c r="N201" s="184"/>
      <c r="O201" s="184"/>
      <c r="P201" s="184"/>
      <c r="Q201" s="184"/>
      <c r="R201" s="184"/>
      <c r="S201" s="184"/>
      <c r="T201" s="185"/>
      <c r="AT201" s="179" t="s">
        <v>146</v>
      </c>
      <c r="AU201" s="179" t="s">
        <v>82</v>
      </c>
      <c r="AV201" s="14" t="s">
        <v>142</v>
      </c>
      <c r="AW201" s="14" t="s">
        <v>33</v>
      </c>
      <c r="AX201" s="14" t="s">
        <v>80</v>
      </c>
      <c r="AY201" s="179" t="s">
        <v>135</v>
      </c>
    </row>
    <row r="202" spans="1:65" s="2" customFormat="1" ht="24.2" customHeight="1">
      <c r="A202" s="35"/>
      <c r="B202" s="140"/>
      <c r="C202" s="141" t="s">
        <v>324</v>
      </c>
      <c r="D202" s="141" t="s">
        <v>137</v>
      </c>
      <c r="E202" s="142" t="s">
        <v>325</v>
      </c>
      <c r="F202" s="143" t="s">
        <v>326</v>
      </c>
      <c r="G202" s="144" t="s">
        <v>192</v>
      </c>
      <c r="H202" s="145">
        <v>2</v>
      </c>
      <c r="I202" s="146"/>
      <c r="J202" s="147">
        <f>ROUND(I202*H202,2)</f>
        <v>0</v>
      </c>
      <c r="K202" s="143" t="s">
        <v>141</v>
      </c>
      <c r="L202" s="36"/>
      <c r="M202" s="148" t="s">
        <v>3</v>
      </c>
      <c r="N202" s="149" t="s">
        <v>43</v>
      </c>
      <c r="O202" s="56"/>
      <c r="P202" s="150">
        <f>O202*H202</f>
        <v>0</v>
      </c>
      <c r="Q202" s="150">
        <v>0.1658</v>
      </c>
      <c r="R202" s="150">
        <f>Q202*H202</f>
        <v>0.33160000000000001</v>
      </c>
      <c r="S202" s="150">
        <v>0</v>
      </c>
      <c r="T202" s="151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52" t="s">
        <v>142</v>
      </c>
      <c r="AT202" s="152" t="s">
        <v>137</v>
      </c>
      <c r="AU202" s="152" t="s">
        <v>82</v>
      </c>
      <c r="AY202" s="20" t="s">
        <v>135</v>
      </c>
      <c r="BE202" s="153">
        <f>IF(N202="základní",J202,0)</f>
        <v>0</v>
      </c>
      <c r="BF202" s="153">
        <f>IF(N202="snížená",J202,0)</f>
        <v>0</v>
      </c>
      <c r="BG202" s="153">
        <f>IF(N202="zákl. přenesená",J202,0)</f>
        <v>0</v>
      </c>
      <c r="BH202" s="153">
        <f>IF(N202="sníž. přenesená",J202,0)</f>
        <v>0</v>
      </c>
      <c r="BI202" s="153">
        <f>IF(N202="nulová",J202,0)</f>
        <v>0</v>
      </c>
      <c r="BJ202" s="20" t="s">
        <v>80</v>
      </c>
      <c r="BK202" s="153">
        <f>ROUND(I202*H202,2)</f>
        <v>0</v>
      </c>
      <c r="BL202" s="20" t="s">
        <v>142</v>
      </c>
      <c r="BM202" s="152" t="s">
        <v>327</v>
      </c>
    </row>
    <row r="203" spans="1:65" s="2" customFormat="1">
      <c r="A203" s="35"/>
      <c r="B203" s="36"/>
      <c r="C203" s="35"/>
      <c r="D203" s="154" t="s">
        <v>144</v>
      </c>
      <c r="E203" s="35"/>
      <c r="F203" s="155" t="s">
        <v>328</v>
      </c>
      <c r="G203" s="35"/>
      <c r="H203" s="35"/>
      <c r="I203" s="156"/>
      <c r="J203" s="35"/>
      <c r="K203" s="35"/>
      <c r="L203" s="36"/>
      <c r="M203" s="157"/>
      <c r="N203" s="158"/>
      <c r="O203" s="56"/>
      <c r="P203" s="56"/>
      <c r="Q203" s="56"/>
      <c r="R203" s="56"/>
      <c r="S203" s="56"/>
      <c r="T203" s="57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20" t="s">
        <v>144</v>
      </c>
      <c r="AU203" s="20" t="s">
        <v>82</v>
      </c>
    </row>
    <row r="204" spans="1:65" s="15" customFormat="1">
      <c r="B204" s="186"/>
      <c r="D204" s="160" t="s">
        <v>146</v>
      </c>
      <c r="E204" s="187" t="s">
        <v>3</v>
      </c>
      <c r="F204" s="188" t="s">
        <v>329</v>
      </c>
      <c r="H204" s="187" t="s">
        <v>3</v>
      </c>
      <c r="I204" s="189"/>
      <c r="L204" s="186"/>
      <c r="M204" s="190"/>
      <c r="N204" s="191"/>
      <c r="O204" s="191"/>
      <c r="P204" s="191"/>
      <c r="Q204" s="191"/>
      <c r="R204" s="191"/>
      <c r="S204" s="191"/>
      <c r="T204" s="192"/>
      <c r="AT204" s="187" t="s">
        <v>146</v>
      </c>
      <c r="AU204" s="187" t="s">
        <v>82</v>
      </c>
      <c r="AV204" s="15" t="s">
        <v>80</v>
      </c>
      <c r="AW204" s="15" t="s">
        <v>33</v>
      </c>
      <c r="AX204" s="15" t="s">
        <v>72</v>
      </c>
      <c r="AY204" s="187" t="s">
        <v>135</v>
      </c>
    </row>
    <row r="205" spans="1:65" s="13" customFormat="1">
      <c r="B205" s="159"/>
      <c r="D205" s="160" t="s">
        <v>146</v>
      </c>
      <c r="E205" s="161" t="s">
        <v>3</v>
      </c>
      <c r="F205" s="162" t="s">
        <v>82</v>
      </c>
      <c r="H205" s="163">
        <v>2</v>
      </c>
      <c r="I205" s="164"/>
      <c r="L205" s="159"/>
      <c r="M205" s="165"/>
      <c r="N205" s="166"/>
      <c r="O205" s="166"/>
      <c r="P205" s="166"/>
      <c r="Q205" s="166"/>
      <c r="R205" s="166"/>
      <c r="S205" s="166"/>
      <c r="T205" s="167"/>
      <c r="AT205" s="161" t="s">
        <v>146</v>
      </c>
      <c r="AU205" s="161" t="s">
        <v>82</v>
      </c>
      <c r="AV205" s="13" t="s">
        <v>82</v>
      </c>
      <c r="AW205" s="13" t="s">
        <v>33</v>
      </c>
      <c r="AX205" s="13" t="s">
        <v>80</v>
      </c>
      <c r="AY205" s="161" t="s">
        <v>135</v>
      </c>
    </row>
    <row r="206" spans="1:65" s="2" customFormat="1" ht="24.2" customHeight="1">
      <c r="A206" s="35"/>
      <c r="B206" s="140"/>
      <c r="C206" s="141" t="s">
        <v>330</v>
      </c>
      <c r="D206" s="141" t="s">
        <v>137</v>
      </c>
      <c r="E206" s="142" t="s">
        <v>331</v>
      </c>
      <c r="F206" s="143" t="s">
        <v>332</v>
      </c>
      <c r="G206" s="144" t="s">
        <v>140</v>
      </c>
      <c r="H206" s="145">
        <v>8.4</v>
      </c>
      <c r="I206" s="146"/>
      <c r="J206" s="147">
        <f>ROUND(I206*H206,2)</f>
        <v>0</v>
      </c>
      <c r="K206" s="143" t="s">
        <v>141</v>
      </c>
      <c r="L206" s="36"/>
      <c r="M206" s="148" t="s">
        <v>3</v>
      </c>
      <c r="N206" s="149" t="s">
        <v>43</v>
      </c>
      <c r="O206" s="56"/>
      <c r="P206" s="150">
        <f>O206*H206</f>
        <v>0</v>
      </c>
      <c r="Q206" s="150">
        <v>1.4E-3</v>
      </c>
      <c r="R206" s="150">
        <f>Q206*H206</f>
        <v>1.176E-2</v>
      </c>
      <c r="S206" s="150">
        <v>0</v>
      </c>
      <c r="T206" s="151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52" t="s">
        <v>142</v>
      </c>
      <c r="AT206" s="152" t="s">
        <v>137</v>
      </c>
      <c r="AU206" s="152" t="s">
        <v>82</v>
      </c>
      <c r="AY206" s="20" t="s">
        <v>135</v>
      </c>
      <c r="BE206" s="153">
        <f>IF(N206="základní",J206,0)</f>
        <v>0</v>
      </c>
      <c r="BF206" s="153">
        <f>IF(N206="snížená",J206,0)</f>
        <v>0</v>
      </c>
      <c r="BG206" s="153">
        <f>IF(N206="zákl. přenesená",J206,0)</f>
        <v>0</v>
      </c>
      <c r="BH206" s="153">
        <f>IF(N206="sníž. přenesená",J206,0)</f>
        <v>0</v>
      </c>
      <c r="BI206" s="153">
        <f>IF(N206="nulová",J206,0)</f>
        <v>0</v>
      </c>
      <c r="BJ206" s="20" t="s">
        <v>80</v>
      </c>
      <c r="BK206" s="153">
        <f>ROUND(I206*H206,2)</f>
        <v>0</v>
      </c>
      <c r="BL206" s="20" t="s">
        <v>142</v>
      </c>
      <c r="BM206" s="152" t="s">
        <v>333</v>
      </c>
    </row>
    <row r="207" spans="1:65" s="2" customFormat="1">
      <c r="A207" s="35"/>
      <c r="B207" s="36"/>
      <c r="C207" s="35"/>
      <c r="D207" s="154" t="s">
        <v>144</v>
      </c>
      <c r="E207" s="35"/>
      <c r="F207" s="155" t="s">
        <v>334</v>
      </c>
      <c r="G207" s="35"/>
      <c r="H207" s="35"/>
      <c r="I207" s="156"/>
      <c r="J207" s="35"/>
      <c r="K207" s="35"/>
      <c r="L207" s="36"/>
      <c r="M207" s="157"/>
      <c r="N207" s="158"/>
      <c r="O207" s="56"/>
      <c r="P207" s="56"/>
      <c r="Q207" s="56"/>
      <c r="R207" s="56"/>
      <c r="S207" s="56"/>
      <c r="T207" s="57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20" t="s">
        <v>144</v>
      </c>
      <c r="AU207" s="20" t="s">
        <v>82</v>
      </c>
    </row>
    <row r="208" spans="1:65" s="2" customFormat="1" ht="24.2" customHeight="1">
      <c r="A208" s="35"/>
      <c r="B208" s="140"/>
      <c r="C208" s="141" t="s">
        <v>335</v>
      </c>
      <c r="D208" s="141" t="s">
        <v>137</v>
      </c>
      <c r="E208" s="142" t="s">
        <v>336</v>
      </c>
      <c r="F208" s="143" t="s">
        <v>337</v>
      </c>
      <c r="G208" s="144" t="s">
        <v>140</v>
      </c>
      <c r="H208" s="145">
        <v>24.16</v>
      </c>
      <c r="I208" s="146"/>
      <c r="J208" s="147">
        <f>ROUND(I208*H208,2)</f>
        <v>0</v>
      </c>
      <c r="K208" s="143" t="s">
        <v>141</v>
      </c>
      <c r="L208" s="36"/>
      <c r="M208" s="148" t="s">
        <v>3</v>
      </c>
      <c r="N208" s="149" t="s">
        <v>43</v>
      </c>
      <c r="O208" s="56"/>
      <c r="P208" s="150">
        <f>O208*H208</f>
        <v>0</v>
      </c>
      <c r="Q208" s="150">
        <v>4.3800000000000002E-3</v>
      </c>
      <c r="R208" s="150">
        <f>Q208*H208</f>
        <v>0.10582080000000001</v>
      </c>
      <c r="S208" s="150">
        <v>0</v>
      </c>
      <c r="T208" s="151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52" t="s">
        <v>142</v>
      </c>
      <c r="AT208" s="152" t="s">
        <v>137</v>
      </c>
      <c r="AU208" s="152" t="s">
        <v>82</v>
      </c>
      <c r="AY208" s="20" t="s">
        <v>135</v>
      </c>
      <c r="BE208" s="153">
        <f>IF(N208="základní",J208,0)</f>
        <v>0</v>
      </c>
      <c r="BF208" s="153">
        <f>IF(N208="snížená",J208,0)</f>
        <v>0</v>
      </c>
      <c r="BG208" s="153">
        <f>IF(N208="zákl. přenesená",J208,0)</f>
        <v>0</v>
      </c>
      <c r="BH208" s="153">
        <f>IF(N208="sníž. přenesená",J208,0)</f>
        <v>0</v>
      </c>
      <c r="BI208" s="153">
        <f>IF(N208="nulová",J208,0)</f>
        <v>0</v>
      </c>
      <c r="BJ208" s="20" t="s">
        <v>80</v>
      </c>
      <c r="BK208" s="153">
        <f>ROUND(I208*H208,2)</f>
        <v>0</v>
      </c>
      <c r="BL208" s="20" t="s">
        <v>142</v>
      </c>
      <c r="BM208" s="152" t="s">
        <v>338</v>
      </c>
    </row>
    <row r="209" spans="1:65" s="2" customFormat="1">
      <c r="A209" s="35"/>
      <c r="B209" s="36"/>
      <c r="C209" s="35"/>
      <c r="D209" s="154" t="s">
        <v>144</v>
      </c>
      <c r="E209" s="35"/>
      <c r="F209" s="155" t="s">
        <v>339</v>
      </c>
      <c r="G209" s="35"/>
      <c r="H209" s="35"/>
      <c r="I209" s="156"/>
      <c r="J209" s="35"/>
      <c r="K209" s="35"/>
      <c r="L209" s="36"/>
      <c r="M209" s="157"/>
      <c r="N209" s="158"/>
      <c r="O209" s="56"/>
      <c r="P209" s="56"/>
      <c r="Q209" s="56"/>
      <c r="R209" s="56"/>
      <c r="S209" s="56"/>
      <c r="T209" s="57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20" t="s">
        <v>144</v>
      </c>
      <c r="AU209" s="20" t="s">
        <v>82</v>
      </c>
    </row>
    <row r="210" spans="1:65" s="15" customFormat="1">
      <c r="B210" s="186"/>
      <c r="D210" s="160" t="s">
        <v>146</v>
      </c>
      <c r="E210" s="187" t="s">
        <v>3</v>
      </c>
      <c r="F210" s="188" t="s">
        <v>275</v>
      </c>
      <c r="H210" s="187" t="s">
        <v>3</v>
      </c>
      <c r="I210" s="189"/>
      <c r="L210" s="186"/>
      <c r="M210" s="190"/>
      <c r="N210" s="191"/>
      <c r="O210" s="191"/>
      <c r="P210" s="191"/>
      <c r="Q210" s="191"/>
      <c r="R210" s="191"/>
      <c r="S210" s="191"/>
      <c r="T210" s="192"/>
      <c r="AT210" s="187" t="s">
        <v>146</v>
      </c>
      <c r="AU210" s="187" t="s">
        <v>82</v>
      </c>
      <c r="AV210" s="15" t="s">
        <v>80</v>
      </c>
      <c r="AW210" s="15" t="s">
        <v>33</v>
      </c>
      <c r="AX210" s="15" t="s">
        <v>72</v>
      </c>
      <c r="AY210" s="187" t="s">
        <v>135</v>
      </c>
    </row>
    <row r="211" spans="1:65" s="13" customFormat="1">
      <c r="B211" s="159"/>
      <c r="D211" s="160" t="s">
        <v>146</v>
      </c>
      <c r="E211" s="161" t="s">
        <v>3</v>
      </c>
      <c r="F211" s="162" t="s">
        <v>340</v>
      </c>
      <c r="H211" s="163">
        <v>0.16</v>
      </c>
      <c r="I211" s="164"/>
      <c r="L211" s="159"/>
      <c r="M211" s="165"/>
      <c r="N211" s="166"/>
      <c r="O211" s="166"/>
      <c r="P211" s="166"/>
      <c r="Q211" s="166"/>
      <c r="R211" s="166"/>
      <c r="S211" s="166"/>
      <c r="T211" s="167"/>
      <c r="AT211" s="161" t="s">
        <v>146</v>
      </c>
      <c r="AU211" s="161" t="s">
        <v>82</v>
      </c>
      <c r="AV211" s="13" t="s">
        <v>82</v>
      </c>
      <c r="AW211" s="13" t="s">
        <v>33</v>
      </c>
      <c r="AX211" s="13" t="s">
        <v>72</v>
      </c>
      <c r="AY211" s="161" t="s">
        <v>135</v>
      </c>
    </row>
    <row r="212" spans="1:65" s="15" customFormat="1">
      <c r="B212" s="186"/>
      <c r="D212" s="160" t="s">
        <v>146</v>
      </c>
      <c r="E212" s="187" t="s">
        <v>3</v>
      </c>
      <c r="F212" s="188" t="s">
        <v>341</v>
      </c>
      <c r="H212" s="187" t="s">
        <v>3</v>
      </c>
      <c r="I212" s="189"/>
      <c r="L212" s="186"/>
      <c r="M212" s="190"/>
      <c r="N212" s="191"/>
      <c r="O212" s="191"/>
      <c r="P212" s="191"/>
      <c r="Q212" s="191"/>
      <c r="R212" s="191"/>
      <c r="S212" s="191"/>
      <c r="T212" s="192"/>
      <c r="AT212" s="187" t="s">
        <v>146</v>
      </c>
      <c r="AU212" s="187" t="s">
        <v>82</v>
      </c>
      <c r="AV212" s="15" t="s">
        <v>80</v>
      </c>
      <c r="AW212" s="15" t="s">
        <v>33</v>
      </c>
      <c r="AX212" s="15" t="s">
        <v>72</v>
      </c>
      <c r="AY212" s="187" t="s">
        <v>135</v>
      </c>
    </row>
    <row r="213" spans="1:65" s="13" customFormat="1">
      <c r="B213" s="159"/>
      <c r="D213" s="160" t="s">
        <v>146</v>
      </c>
      <c r="E213" s="161" t="s">
        <v>3</v>
      </c>
      <c r="F213" s="162" t="s">
        <v>342</v>
      </c>
      <c r="H213" s="163">
        <v>24</v>
      </c>
      <c r="I213" s="164"/>
      <c r="L213" s="159"/>
      <c r="M213" s="165"/>
      <c r="N213" s="166"/>
      <c r="O213" s="166"/>
      <c r="P213" s="166"/>
      <c r="Q213" s="166"/>
      <c r="R213" s="166"/>
      <c r="S213" s="166"/>
      <c r="T213" s="167"/>
      <c r="AT213" s="161" t="s">
        <v>146</v>
      </c>
      <c r="AU213" s="161" t="s">
        <v>82</v>
      </c>
      <c r="AV213" s="13" t="s">
        <v>82</v>
      </c>
      <c r="AW213" s="13" t="s">
        <v>33</v>
      </c>
      <c r="AX213" s="13" t="s">
        <v>72</v>
      </c>
      <c r="AY213" s="161" t="s">
        <v>135</v>
      </c>
    </row>
    <row r="214" spans="1:65" s="14" customFormat="1">
      <c r="B214" s="178"/>
      <c r="D214" s="160" t="s">
        <v>146</v>
      </c>
      <c r="E214" s="179" t="s">
        <v>3</v>
      </c>
      <c r="F214" s="180" t="s">
        <v>215</v>
      </c>
      <c r="H214" s="181">
        <v>24.16</v>
      </c>
      <c r="I214" s="182"/>
      <c r="L214" s="178"/>
      <c r="M214" s="183"/>
      <c r="N214" s="184"/>
      <c r="O214" s="184"/>
      <c r="P214" s="184"/>
      <c r="Q214" s="184"/>
      <c r="R214" s="184"/>
      <c r="S214" s="184"/>
      <c r="T214" s="185"/>
      <c r="AT214" s="179" t="s">
        <v>146</v>
      </c>
      <c r="AU214" s="179" t="s">
        <v>82</v>
      </c>
      <c r="AV214" s="14" t="s">
        <v>142</v>
      </c>
      <c r="AW214" s="14" t="s">
        <v>33</v>
      </c>
      <c r="AX214" s="14" t="s">
        <v>80</v>
      </c>
      <c r="AY214" s="179" t="s">
        <v>135</v>
      </c>
    </row>
    <row r="215" spans="1:65" s="2" customFormat="1" ht="24.2" customHeight="1">
      <c r="A215" s="35"/>
      <c r="B215" s="140"/>
      <c r="C215" s="141" t="s">
        <v>343</v>
      </c>
      <c r="D215" s="141" t="s">
        <v>137</v>
      </c>
      <c r="E215" s="142" t="s">
        <v>344</v>
      </c>
      <c r="F215" s="143" t="s">
        <v>345</v>
      </c>
      <c r="G215" s="144" t="s">
        <v>192</v>
      </c>
      <c r="H215" s="145">
        <v>32</v>
      </c>
      <c r="I215" s="146"/>
      <c r="J215" s="147">
        <f>ROUND(I215*H215,2)</f>
        <v>0</v>
      </c>
      <c r="K215" s="143" t="s">
        <v>141</v>
      </c>
      <c r="L215" s="36"/>
      <c r="M215" s="148" t="s">
        <v>3</v>
      </c>
      <c r="N215" s="149" t="s">
        <v>43</v>
      </c>
      <c r="O215" s="56"/>
      <c r="P215" s="150">
        <f>O215*H215</f>
        <v>0</v>
      </c>
      <c r="Q215" s="150">
        <v>4.3799999999999999E-2</v>
      </c>
      <c r="R215" s="150">
        <f>Q215*H215</f>
        <v>1.4016</v>
      </c>
      <c r="S215" s="150">
        <v>0</v>
      </c>
      <c r="T215" s="151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52" t="s">
        <v>142</v>
      </c>
      <c r="AT215" s="152" t="s">
        <v>137</v>
      </c>
      <c r="AU215" s="152" t="s">
        <v>82</v>
      </c>
      <c r="AY215" s="20" t="s">
        <v>135</v>
      </c>
      <c r="BE215" s="153">
        <f>IF(N215="základní",J215,0)</f>
        <v>0</v>
      </c>
      <c r="BF215" s="153">
        <f>IF(N215="snížená",J215,0)</f>
        <v>0</v>
      </c>
      <c r="BG215" s="153">
        <f>IF(N215="zákl. přenesená",J215,0)</f>
        <v>0</v>
      </c>
      <c r="BH215" s="153">
        <f>IF(N215="sníž. přenesená",J215,0)</f>
        <v>0</v>
      </c>
      <c r="BI215" s="153">
        <f>IF(N215="nulová",J215,0)</f>
        <v>0</v>
      </c>
      <c r="BJ215" s="20" t="s">
        <v>80</v>
      </c>
      <c r="BK215" s="153">
        <f>ROUND(I215*H215,2)</f>
        <v>0</v>
      </c>
      <c r="BL215" s="20" t="s">
        <v>142</v>
      </c>
      <c r="BM215" s="152" t="s">
        <v>346</v>
      </c>
    </row>
    <row r="216" spans="1:65" s="2" customFormat="1">
      <c r="A216" s="35"/>
      <c r="B216" s="36"/>
      <c r="C216" s="35"/>
      <c r="D216" s="154" t="s">
        <v>144</v>
      </c>
      <c r="E216" s="35"/>
      <c r="F216" s="155" t="s">
        <v>347</v>
      </c>
      <c r="G216" s="35"/>
      <c r="H216" s="35"/>
      <c r="I216" s="156"/>
      <c r="J216" s="35"/>
      <c r="K216" s="35"/>
      <c r="L216" s="36"/>
      <c r="M216" s="157"/>
      <c r="N216" s="158"/>
      <c r="O216" s="56"/>
      <c r="P216" s="56"/>
      <c r="Q216" s="56"/>
      <c r="R216" s="56"/>
      <c r="S216" s="56"/>
      <c r="T216" s="57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20" t="s">
        <v>144</v>
      </c>
      <c r="AU216" s="20" t="s">
        <v>82</v>
      </c>
    </row>
    <row r="217" spans="1:65" s="13" customFormat="1">
      <c r="B217" s="159"/>
      <c r="D217" s="160" t="s">
        <v>146</v>
      </c>
      <c r="E217" s="161" t="s">
        <v>3</v>
      </c>
      <c r="F217" s="162" t="s">
        <v>348</v>
      </c>
      <c r="H217" s="163">
        <v>32</v>
      </c>
      <c r="I217" s="164"/>
      <c r="L217" s="159"/>
      <c r="M217" s="165"/>
      <c r="N217" s="166"/>
      <c r="O217" s="166"/>
      <c r="P217" s="166"/>
      <c r="Q217" s="166"/>
      <c r="R217" s="166"/>
      <c r="S217" s="166"/>
      <c r="T217" s="167"/>
      <c r="AT217" s="161" t="s">
        <v>146</v>
      </c>
      <c r="AU217" s="161" t="s">
        <v>82</v>
      </c>
      <c r="AV217" s="13" t="s">
        <v>82</v>
      </c>
      <c r="AW217" s="13" t="s">
        <v>33</v>
      </c>
      <c r="AX217" s="13" t="s">
        <v>80</v>
      </c>
      <c r="AY217" s="161" t="s">
        <v>135</v>
      </c>
    </row>
    <row r="218" spans="1:65" s="2" customFormat="1" ht="24.2" customHeight="1">
      <c r="A218" s="35"/>
      <c r="B218" s="140"/>
      <c r="C218" s="141" t="s">
        <v>349</v>
      </c>
      <c r="D218" s="141" t="s">
        <v>137</v>
      </c>
      <c r="E218" s="142" t="s">
        <v>350</v>
      </c>
      <c r="F218" s="143" t="s">
        <v>351</v>
      </c>
      <c r="G218" s="144" t="s">
        <v>192</v>
      </c>
      <c r="H218" s="145">
        <v>2</v>
      </c>
      <c r="I218" s="146"/>
      <c r="J218" s="147">
        <f>ROUND(I218*H218,2)</f>
        <v>0</v>
      </c>
      <c r="K218" s="143" t="s">
        <v>141</v>
      </c>
      <c r="L218" s="36"/>
      <c r="M218" s="148" t="s">
        <v>3</v>
      </c>
      <c r="N218" s="149" t="s">
        <v>43</v>
      </c>
      <c r="O218" s="56"/>
      <c r="P218" s="150">
        <f>O218*H218</f>
        <v>0</v>
      </c>
      <c r="Q218" s="150">
        <v>0.1658</v>
      </c>
      <c r="R218" s="150">
        <f>Q218*H218</f>
        <v>0.33160000000000001</v>
      </c>
      <c r="S218" s="150">
        <v>0</v>
      </c>
      <c r="T218" s="151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52" t="s">
        <v>142</v>
      </c>
      <c r="AT218" s="152" t="s">
        <v>137</v>
      </c>
      <c r="AU218" s="152" t="s">
        <v>82</v>
      </c>
      <c r="AY218" s="20" t="s">
        <v>135</v>
      </c>
      <c r="BE218" s="153">
        <f>IF(N218="základní",J218,0)</f>
        <v>0</v>
      </c>
      <c r="BF218" s="153">
        <f>IF(N218="snížená",J218,0)</f>
        <v>0</v>
      </c>
      <c r="BG218" s="153">
        <f>IF(N218="zákl. přenesená",J218,0)</f>
        <v>0</v>
      </c>
      <c r="BH218" s="153">
        <f>IF(N218="sníž. přenesená",J218,0)</f>
        <v>0</v>
      </c>
      <c r="BI218" s="153">
        <f>IF(N218="nulová",J218,0)</f>
        <v>0</v>
      </c>
      <c r="BJ218" s="20" t="s">
        <v>80</v>
      </c>
      <c r="BK218" s="153">
        <f>ROUND(I218*H218,2)</f>
        <v>0</v>
      </c>
      <c r="BL218" s="20" t="s">
        <v>142</v>
      </c>
      <c r="BM218" s="152" t="s">
        <v>352</v>
      </c>
    </row>
    <row r="219" spans="1:65" s="2" customFormat="1">
      <c r="A219" s="35"/>
      <c r="B219" s="36"/>
      <c r="C219" s="35"/>
      <c r="D219" s="154" t="s">
        <v>144</v>
      </c>
      <c r="E219" s="35"/>
      <c r="F219" s="155" t="s">
        <v>353</v>
      </c>
      <c r="G219" s="35"/>
      <c r="H219" s="35"/>
      <c r="I219" s="156"/>
      <c r="J219" s="35"/>
      <c r="K219" s="35"/>
      <c r="L219" s="36"/>
      <c r="M219" s="157"/>
      <c r="N219" s="158"/>
      <c r="O219" s="56"/>
      <c r="P219" s="56"/>
      <c r="Q219" s="56"/>
      <c r="R219" s="56"/>
      <c r="S219" s="56"/>
      <c r="T219" s="57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20" t="s">
        <v>144</v>
      </c>
      <c r="AU219" s="20" t="s">
        <v>82</v>
      </c>
    </row>
    <row r="220" spans="1:65" s="15" customFormat="1">
      <c r="B220" s="186"/>
      <c r="D220" s="160" t="s">
        <v>146</v>
      </c>
      <c r="E220" s="187" t="s">
        <v>3</v>
      </c>
      <c r="F220" s="188" t="s">
        <v>240</v>
      </c>
      <c r="H220" s="187" t="s">
        <v>3</v>
      </c>
      <c r="I220" s="189"/>
      <c r="L220" s="186"/>
      <c r="M220" s="190"/>
      <c r="N220" s="191"/>
      <c r="O220" s="191"/>
      <c r="P220" s="191"/>
      <c r="Q220" s="191"/>
      <c r="R220" s="191"/>
      <c r="S220" s="191"/>
      <c r="T220" s="192"/>
      <c r="AT220" s="187" t="s">
        <v>146</v>
      </c>
      <c r="AU220" s="187" t="s">
        <v>82</v>
      </c>
      <c r="AV220" s="15" t="s">
        <v>80</v>
      </c>
      <c r="AW220" s="15" t="s">
        <v>33</v>
      </c>
      <c r="AX220" s="15" t="s">
        <v>72</v>
      </c>
      <c r="AY220" s="187" t="s">
        <v>135</v>
      </c>
    </row>
    <row r="221" spans="1:65" s="13" customFormat="1">
      <c r="B221" s="159"/>
      <c r="D221" s="160" t="s">
        <v>146</v>
      </c>
      <c r="E221" s="161" t="s">
        <v>3</v>
      </c>
      <c r="F221" s="162" t="s">
        <v>82</v>
      </c>
      <c r="H221" s="163">
        <v>2</v>
      </c>
      <c r="I221" s="164"/>
      <c r="L221" s="159"/>
      <c r="M221" s="165"/>
      <c r="N221" s="166"/>
      <c r="O221" s="166"/>
      <c r="P221" s="166"/>
      <c r="Q221" s="166"/>
      <c r="R221" s="166"/>
      <c r="S221" s="166"/>
      <c r="T221" s="167"/>
      <c r="AT221" s="161" t="s">
        <v>146</v>
      </c>
      <c r="AU221" s="161" t="s">
        <v>82</v>
      </c>
      <c r="AV221" s="13" t="s">
        <v>82</v>
      </c>
      <c r="AW221" s="13" t="s">
        <v>33</v>
      </c>
      <c r="AX221" s="13" t="s">
        <v>80</v>
      </c>
      <c r="AY221" s="161" t="s">
        <v>135</v>
      </c>
    </row>
    <row r="222" spans="1:65" s="2" customFormat="1" ht="24.2" customHeight="1">
      <c r="A222" s="35"/>
      <c r="B222" s="140"/>
      <c r="C222" s="141" t="s">
        <v>354</v>
      </c>
      <c r="D222" s="141" t="s">
        <v>137</v>
      </c>
      <c r="E222" s="142" t="s">
        <v>355</v>
      </c>
      <c r="F222" s="143" t="s">
        <v>356</v>
      </c>
      <c r="G222" s="144" t="s">
        <v>140</v>
      </c>
      <c r="H222" s="145">
        <v>1321.9749999999999</v>
      </c>
      <c r="I222" s="146"/>
      <c r="J222" s="147">
        <f>ROUND(I222*H222,2)</f>
        <v>0</v>
      </c>
      <c r="K222" s="143" t="s">
        <v>141</v>
      </c>
      <c r="L222" s="36"/>
      <c r="M222" s="148" t="s">
        <v>3</v>
      </c>
      <c r="N222" s="149" t="s">
        <v>43</v>
      </c>
      <c r="O222" s="56"/>
      <c r="P222" s="150">
        <f>O222*H222</f>
        <v>0</v>
      </c>
      <c r="Q222" s="150">
        <v>2.06E-2</v>
      </c>
      <c r="R222" s="150">
        <f>Q222*H222</f>
        <v>27.232685</v>
      </c>
      <c r="S222" s="150">
        <v>0</v>
      </c>
      <c r="T222" s="151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52" t="s">
        <v>142</v>
      </c>
      <c r="AT222" s="152" t="s">
        <v>137</v>
      </c>
      <c r="AU222" s="152" t="s">
        <v>82</v>
      </c>
      <c r="AY222" s="20" t="s">
        <v>135</v>
      </c>
      <c r="BE222" s="153">
        <f>IF(N222="základní",J222,0)</f>
        <v>0</v>
      </c>
      <c r="BF222" s="153">
        <f>IF(N222="snížená",J222,0)</f>
        <v>0</v>
      </c>
      <c r="BG222" s="153">
        <f>IF(N222="zákl. přenesená",J222,0)</f>
        <v>0</v>
      </c>
      <c r="BH222" s="153">
        <f>IF(N222="sníž. přenesená",J222,0)</f>
        <v>0</v>
      </c>
      <c r="BI222" s="153">
        <f>IF(N222="nulová",J222,0)</f>
        <v>0</v>
      </c>
      <c r="BJ222" s="20" t="s">
        <v>80</v>
      </c>
      <c r="BK222" s="153">
        <f>ROUND(I222*H222,2)</f>
        <v>0</v>
      </c>
      <c r="BL222" s="20" t="s">
        <v>142</v>
      </c>
      <c r="BM222" s="152" t="s">
        <v>357</v>
      </c>
    </row>
    <row r="223" spans="1:65" s="2" customFormat="1">
      <c r="A223" s="35"/>
      <c r="B223" s="36"/>
      <c r="C223" s="35"/>
      <c r="D223" s="154" t="s">
        <v>144</v>
      </c>
      <c r="E223" s="35"/>
      <c r="F223" s="155" t="s">
        <v>358</v>
      </c>
      <c r="G223" s="35"/>
      <c r="H223" s="35"/>
      <c r="I223" s="156"/>
      <c r="J223" s="35"/>
      <c r="K223" s="35"/>
      <c r="L223" s="36"/>
      <c r="M223" s="157"/>
      <c r="N223" s="158"/>
      <c r="O223" s="56"/>
      <c r="P223" s="56"/>
      <c r="Q223" s="56"/>
      <c r="R223" s="56"/>
      <c r="S223" s="56"/>
      <c r="T223" s="57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20" t="s">
        <v>144</v>
      </c>
      <c r="AU223" s="20" t="s">
        <v>82</v>
      </c>
    </row>
    <row r="224" spans="1:65" s="2" customFormat="1" ht="21.75" customHeight="1">
      <c r="A224" s="35"/>
      <c r="B224" s="140"/>
      <c r="C224" s="141" t="s">
        <v>359</v>
      </c>
      <c r="D224" s="141" t="s">
        <v>137</v>
      </c>
      <c r="E224" s="142" t="s">
        <v>360</v>
      </c>
      <c r="F224" s="143" t="s">
        <v>361</v>
      </c>
      <c r="G224" s="144" t="s">
        <v>140</v>
      </c>
      <c r="H224" s="145">
        <v>111</v>
      </c>
      <c r="I224" s="146"/>
      <c r="J224" s="147">
        <f>ROUND(I224*H224,2)</f>
        <v>0</v>
      </c>
      <c r="K224" s="143" t="s">
        <v>141</v>
      </c>
      <c r="L224" s="36"/>
      <c r="M224" s="148" t="s">
        <v>3</v>
      </c>
      <c r="N224" s="149" t="s">
        <v>43</v>
      </c>
      <c r="O224" s="56"/>
      <c r="P224" s="150">
        <f>O224*H224</f>
        <v>0</v>
      </c>
      <c r="Q224" s="150">
        <v>4.0000000000000003E-5</v>
      </c>
      <c r="R224" s="150">
        <f>Q224*H224</f>
        <v>4.4400000000000004E-3</v>
      </c>
      <c r="S224" s="150">
        <v>6.0000000000000002E-5</v>
      </c>
      <c r="T224" s="151">
        <f>S224*H224</f>
        <v>6.6600000000000001E-3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52" t="s">
        <v>142</v>
      </c>
      <c r="AT224" s="152" t="s">
        <v>137</v>
      </c>
      <c r="AU224" s="152" t="s">
        <v>82</v>
      </c>
      <c r="AY224" s="20" t="s">
        <v>135</v>
      </c>
      <c r="BE224" s="153">
        <f>IF(N224="základní",J224,0)</f>
        <v>0</v>
      </c>
      <c r="BF224" s="153">
        <f>IF(N224="snížená",J224,0)</f>
        <v>0</v>
      </c>
      <c r="BG224" s="153">
        <f>IF(N224="zákl. přenesená",J224,0)</f>
        <v>0</v>
      </c>
      <c r="BH224" s="153">
        <f>IF(N224="sníž. přenesená",J224,0)</f>
        <v>0</v>
      </c>
      <c r="BI224" s="153">
        <f>IF(N224="nulová",J224,0)</f>
        <v>0</v>
      </c>
      <c r="BJ224" s="20" t="s">
        <v>80</v>
      </c>
      <c r="BK224" s="153">
        <f>ROUND(I224*H224,2)</f>
        <v>0</v>
      </c>
      <c r="BL224" s="20" t="s">
        <v>142</v>
      </c>
      <c r="BM224" s="152" t="s">
        <v>362</v>
      </c>
    </row>
    <row r="225" spans="1:65" s="2" customFormat="1">
      <c r="A225" s="35"/>
      <c r="B225" s="36"/>
      <c r="C225" s="35"/>
      <c r="D225" s="154" t="s">
        <v>144</v>
      </c>
      <c r="E225" s="35"/>
      <c r="F225" s="155" t="s">
        <v>363</v>
      </c>
      <c r="G225" s="35"/>
      <c r="H225" s="35"/>
      <c r="I225" s="156"/>
      <c r="J225" s="35"/>
      <c r="K225" s="35"/>
      <c r="L225" s="36"/>
      <c r="M225" s="157"/>
      <c r="N225" s="158"/>
      <c r="O225" s="56"/>
      <c r="P225" s="56"/>
      <c r="Q225" s="56"/>
      <c r="R225" s="56"/>
      <c r="S225" s="56"/>
      <c r="T225" s="57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20" t="s">
        <v>144</v>
      </c>
      <c r="AU225" s="20" t="s">
        <v>82</v>
      </c>
    </row>
    <row r="226" spans="1:65" s="2" customFormat="1" ht="16.5" customHeight="1">
      <c r="A226" s="35"/>
      <c r="B226" s="140"/>
      <c r="C226" s="141" t="s">
        <v>364</v>
      </c>
      <c r="D226" s="141" t="s">
        <v>137</v>
      </c>
      <c r="E226" s="142" t="s">
        <v>365</v>
      </c>
      <c r="F226" s="143" t="s">
        <v>366</v>
      </c>
      <c r="G226" s="144" t="s">
        <v>291</v>
      </c>
      <c r="H226" s="145">
        <v>19.2</v>
      </c>
      <c r="I226" s="146"/>
      <c r="J226" s="147">
        <f>ROUND(I226*H226,2)</f>
        <v>0</v>
      </c>
      <c r="K226" s="143" t="s">
        <v>141</v>
      </c>
      <c r="L226" s="36"/>
      <c r="M226" s="148" t="s">
        <v>3</v>
      </c>
      <c r="N226" s="149" t="s">
        <v>43</v>
      </c>
      <c r="O226" s="56"/>
      <c r="P226" s="150">
        <f>O226*H226</f>
        <v>0</v>
      </c>
      <c r="Q226" s="150">
        <v>1.5E-3</v>
      </c>
      <c r="R226" s="150">
        <f>Q226*H226</f>
        <v>2.8799999999999999E-2</v>
      </c>
      <c r="S226" s="150">
        <v>0</v>
      </c>
      <c r="T226" s="151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52" t="s">
        <v>142</v>
      </c>
      <c r="AT226" s="152" t="s">
        <v>137</v>
      </c>
      <c r="AU226" s="152" t="s">
        <v>82</v>
      </c>
      <c r="AY226" s="20" t="s">
        <v>135</v>
      </c>
      <c r="BE226" s="153">
        <f>IF(N226="základní",J226,0)</f>
        <v>0</v>
      </c>
      <c r="BF226" s="153">
        <f>IF(N226="snížená",J226,0)</f>
        <v>0</v>
      </c>
      <c r="BG226" s="153">
        <f>IF(N226="zákl. přenesená",J226,0)</f>
        <v>0</v>
      </c>
      <c r="BH226" s="153">
        <f>IF(N226="sníž. přenesená",J226,0)</f>
        <v>0</v>
      </c>
      <c r="BI226" s="153">
        <f>IF(N226="nulová",J226,0)</f>
        <v>0</v>
      </c>
      <c r="BJ226" s="20" t="s">
        <v>80</v>
      </c>
      <c r="BK226" s="153">
        <f>ROUND(I226*H226,2)</f>
        <v>0</v>
      </c>
      <c r="BL226" s="20" t="s">
        <v>142</v>
      </c>
      <c r="BM226" s="152" t="s">
        <v>367</v>
      </c>
    </row>
    <row r="227" spans="1:65" s="2" customFormat="1">
      <c r="A227" s="35"/>
      <c r="B227" s="36"/>
      <c r="C227" s="35"/>
      <c r="D227" s="154" t="s">
        <v>144</v>
      </c>
      <c r="E227" s="35"/>
      <c r="F227" s="155" t="s">
        <v>368</v>
      </c>
      <c r="G227" s="35"/>
      <c r="H227" s="35"/>
      <c r="I227" s="156"/>
      <c r="J227" s="35"/>
      <c r="K227" s="35"/>
      <c r="L227" s="36"/>
      <c r="M227" s="157"/>
      <c r="N227" s="158"/>
      <c r="O227" s="56"/>
      <c r="P227" s="56"/>
      <c r="Q227" s="56"/>
      <c r="R227" s="56"/>
      <c r="S227" s="56"/>
      <c r="T227" s="57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20" t="s">
        <v>144</v>
      </c>
      <c r="AU227" s="20" t="s">
        <v>82</v>
      </c>
    </row>
    <row r="228" spans="1:65" s="15" customFormat="1">
      <c r="B228" s="186"/>
      <c r="D228" s="160" t="s">
        <v>146</v>
      </c>
      <c r="E228" s="187" t="s">
        <v>3</v>
      </c>
      <c r="F228" s="188" t="s">
        <v>369</v>
      </c>
      <c r="H228" s="187" t="s">
        <v>3</v>
      </c>
      <c r="I228" s="189"/>
      <c r="L228" s="186"/>
      <c r="M228" s="190"/>
      <c r="N228" s="191"/>
      <c r="O228" s="191"/>
      <c r="P228" s="191"/>
      <c r="Q228" s="191"/>
      <c r="R228" s="191"/>
      <c r="S228" s="191"/>
      <c r="T228" s="192"/>
      <c r="AT228" s="187" t="s">
        <v>146</v>
      </c>
      <c r="AU228" s="187" t="s">
        <v>82</v>
      </c>
      <c r="AV228" s="15" t="s">
        <v>80</v>
      </c>
      <c r="AW228" s="15" t="s">
        <v>33</v>
      </c>
      <c r="AX228" s="15" t="s">
        <v>72</v>
      </c>
      <c r="AY228" s="187" t="s">
        <v>135</v>
      </c>
    </row>
    <row r="229" spans="1:65" s="13" customFormat="1">
      <c r="B229" s="159"/>
      <c r="D229" s="160" t="s">
        <v>146</v>
      </c>
      <c r="E229" s="161" t="s">
        <v>3</v>
      </c>
      <c r="F229" s="162" t="s">
        <v>370</v>
      </c>
      <c r="H229" s="163">
        <v>19.2</v>
      </c>
      <c r="I229" s="164"/>
      <c r="L229" s="159"/>
      <c r="M229" s="165"/>
      <c r="N229" s="166"/>
      <c r="O229" s="166"/>
      <c r="P229" s="166"/>
      <c r="Q229" s="166"/>
      <c r="R229" s="166"/>
      <c r="S229" s="166"/>
      <c r="T229" s="167"/>
      <c r="AT229" s="161" t="s">
        <v>146</v>
      </c>
      <c r="AU229" s="161" t="s">
        <v>82</v>
      </c>
      <c r="AV229" s="13" t="s">
        <v>82</v>
      </c>
      <c r="AW229" s="13" t="s">
        <v>33</v>
      </c>
      <c r="AX229" s="13" t="s">
        <v>72</v>
      </c>
      <c r="AY229" s="161" t="s">
        <v>135</v>
      </c>
    </row>
    <row r="230" spans="1:65" s="14" customFormat="1">
      <c r="B230" s="178"/>
      <c r="D230" s="160" t="s">
        <v>146</v>
      </c>
      <c r="E230" s="179" t="s">
        <v>3</v>
      </c>
      <c r="F230" s="180" t="s">
        <v>215</v>
      </c>
      <c r="H230" s="181">
        <v>19.2</v>
      </c>
      <c r="I230" s="182"/>
      <c r="L230" s="178"/>
      <c r="M230" s="183"/>
      <c r="N230" s="184"/>
      <c r="O230" s="184"/>
      <c r="P230" s="184"/>
      <c r="Q230" s="184"/>
      <c r="R230" s="184"/>
      <c r="S230" s="184"/>
      <c r="T230" s="185"/>
      <c r="AT230" s="179" t="s">
        <v>146</v>
      </c>
      <c r="AU230" s="179" t="s">
        <v>82</v>
      </c>
      <c r="AV230" s="14" t="s">
        <v>142</v>
      </c>
      <c r="AW230" s="14" t="s">
        <v>33</v>
      </c>
      <c r="AX230" s="14" t="s">
        <v>80</v>
      </c>
      <c r="AY230" s="179" t="s">
        <v>135</v>
      </c>
    </row>
    <row r="231" spans="1:65" s="2" customFormat="1" ht="37.9" customHeight="1">
      <c r="A231" s="35"/>
      <c r="B231" s="140"/>
      <c r="C231" s="141" t="s">
        <v>371</v>
      </c>
      <c r="D231" s="141" t="s">
        <v>137</v>
      </c>
      <c r="E231" s="142" t="s">
        <v>372</v>
      </c>
      <c r="F231" s="143" t="s">
        <v>373</v>
      </c>
      <c r="G231" s="144" t="s">
        <v>291</v>
      </c>
      <c r="H231" s="145">
        <v>10.824</v>
      </c>
      <c r="I231" s="146"/>
      <c r="J231" s="147">
        <f>ROUND(I231*H231,2)</f>
        <v>0</v>
      </c>
      <c r="K231" s="143" t="s">
        <v>141</v>
      </c>
      <c r="L231" s="36"/>
      <c r="M231" s="148" t="s">
        <v>3</v>
      </c>
      <c r="N231" s="149" t="s">
        <v>43</v>
      </c>
      <c r="O231" s="56"/>
      <c r="P231" s="150">
        <f>O231*H231</f>
        <v>0</v>
      </c>
      <c r="Q231" s="150">
        <v>1.7600000000000001E-3</v>
      </c>
      <c r="R231" s="150">
        <f>Q231*H231</f>
        <v>1.905024E-2</v>
      </c>
      <c r="S231" s="150">
        <v>0</v>
      </c>
      <c r="T231" s="151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52" t="s">
        <v>142</v>
      </c>
      <c r="AT231" s="152" t="s">
        <v>137</v>
      </c>
      <c r="AU231" s="152" t="s">
        <v>82</v>
      </c>
      <c r="AY231" s="20" t="s">
        <v>135</v>
      </c>
      <c r="BE231" s="153">
        <f>IF(N231="základní",J231,0)</f>
        <v>0</v>
      </c>
      <c r="BF231" s="153">
        <f>IF(N231="snížená",J231,0)</f>
        <v>0</v>
      </c>
      <c r="BG231" s="153">
        <f>IF(N231="zákl. přenesená",J231,0)</f>
        <v>0</v>
      </c>
      <c r="BH231" s="153">
        <f>IF(N231="sníž. přenesená",J231,0)</f>
        <v>0</v>
      </c>
      <c r="BI231" s="153">
        <f>IF(N231="nulová",J231,0)</f>
        <v>0</v>
      </c>
      <c r="BJ231" s="20" t="s">
        <v>80</v>
      </c>
      <c r="BK231" s="153">
        <f>ROUND(I231*H231,2)</f>
        <v>0</v>
      </c>
      <c r="BL231" s="20" t="s">
        <v>142</v>
      </c>
      <c r="BM231" s="152" t="s">
        <v>374</v>
      </c>
    </row>
    <row r="232" spans="1:65" s="2" customFormat="1">
      <c r="A232" s="35"/>
      <c r="B232" s="36"/>
      <c r="C232" s="35"/>
      <c r="D232" s="154" t="s">
        <v>144</v>
      </c>
      <c r="E232" s="35"/>
      <c r="F232" s="155" t="s">
        <v>375</v>
      </c>
      <c r="G232" s="35"/>
      <c r="H232" s="35"/>
      <c r="I232" s="156"/>
      <c r="J232" s="35"/>
      <c r="K232" s="35"/>
      <c r="L232" s="36"/>
      <c r="M232" s="157"/>
      <c r="N232" s="158"/>
      <c r="O232" s="56"/>
      <c r="P232" s="56"/>
      <c r="Q232" s="56"/>
      <c r="R232" s="56"/>
      <c r="S232" s="56"/>
      <c r="T232" s="57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20" t="s">
        <v>144</v>
      </c>
      <c r="AU232" s="20" t="s">
        <v>82</v>
      </c>
    </row>
    <row r="233" spans="1:65" s="15" customFormat="1">
      <c r="B233" s="186"/>
      <c r="D233" s="160" t="s">
        <v>146</v>
      </c>
      <c r="E233" s="187" t="s">
        <v>3</v>
      </c>
      <c r="F233" s="188" t="s">
        <v>376</v>
      </c>
      <c r="H233" s="187" t="s">
        <v>3</v>
      </c>
      <c r="I233" s="189"/>
      <c r="L233" s="186"/>
      <c r="M233" s="190"/>
      <c r="N233" s="191"/>
      <c r="O233" s="191"/>
      <c r="P233" s="191"/>
      <c r="Q233" s="191"/>
      <c r="R233" s="191"/>
      <c r="S233" s="191"/>
      <c r="T233" s="192"/>
      <c r="AT233" s="187" t="s">
        <v>146</v>
      </c>
      <c r="AU233" s="187" t="s">
        <v>82</v>
      </c>
      <c r="AV233" s="15" t="s">
        <v>80</v>
      </c>
      <c r="AW233" s="15" t="s">
        <v>33</v>
      </c>
      <c r="AX233" s="15" t="s">
        <v>72</v>
      </c>
      <c r="AY233" s="187" t="s">
        <v>135</v>
      </c>
    </row>
    <row r="234" spans="1:65" s="15" customFormat="1">
      <c r="B234" s="186"/>
      <c r="D234" s="160" t="s">
        <v>146</v>
      </c>
      <c r="E234" s="187" t="s">
        <v>3</v>
      </c>
      <c r="F234" s="188" t="s">
        <v>377</v>
      </c>
      <c r="H234" s="187" t="s">
        <v>3</v>
      </c>
      <c r="I234" s="189"/>
      <c r="L234" s="186"/>
      <c r="M234" s="190"/>
      <c r="N234" s="191"/>
      <c r="O234" s="191"/>
      <c r="P234" s="191"/>
      <c r="Q234" s="191"/>
      <c r="R234" s="191"/>
      <c r="S234" s="191"/>
      <c r="T234" s="192"/>
      <c r="AT234" s="187" t="s">
        <v>146</v>
      </c>
      <c r="AU234" s="187" t="s">
        <v>82</v>
      </c>
      <c r="AV234" s="15" t="s">
        <v>80</v>
      </c>
      <c r="AW234" s="15" t="s">
        <v>33</v>
      </c>
      <c r="AX234" s="15" t="s">
        <v>72</v>
      </c>
      <c r="AY234" s="187" t="s">
        <v>135</v>
      </c>
    </row>
    <row r="235" spans="1:65" s="13" customFormat="1">
      <c r="B235" s="159"/>
      <c r="D235" s="160" t="s">
        <v>146</v>
      </c>
      <c r="E235" s="161" t="s">
        <v>3</v>
      </c>
      <c r="F235" s="162" t="s">
        <v>378</v>
      </c>
      <c r="H235" s="163">
        <v>5.524</v>
      </c>
      <c r="I235" s="164"/>
      <c r="L235" s="159"/>
      <c r="M235" s="165"/>
      <c r="N235" s="166"/>
      <c r="O235" s="166"/>
      <c r="P235" s="166"/>
      <c r="Q235" s="166"/>
      <c r="R235" s="166"/>
      <c r="S235" s="166"/>
      <c r="T235" s="167"/>
      <c r="AT235" s="161" t="s">
        <v>146</v>
      </c>
      <c r="AU235" s="161" t="s">
        <v>82</v>
      </c>
      <c r="AV235" s="13" t="s">
        <v>82</v>
      </c>
      <c r="AW235" s="13" t="s">
        <v>33</v>
      </c>
      <c r="AX235" s="13" t="s">
        <v>72</v>
      </c>
      <c r="AY235" s="161" t="s">
        <v>135</v>
      </c>
    </row>
    <row r="236" spans="1:65" s="15" customFormat="1">
      <c r="B236" s="186"/>
      <c r="D236" s="160" t="s">
        <v>146</v>
      </c>
      <c r="E236" s="187" t="s">
        <v>3</v>
      </c>
      <c r="F236" s="188" t="s">
        <v>379</v>
      </c>
      <c r="H236" s="187" t="s">
        <v>3</v>
      </c>
      <c r="I236" s="189"/>
      <c r="L236" s="186"/>
      <c r="M236" s="190"/>
      <c r="N236" s="191"/>
      <c r="O236" s="191"/>
      <c r="P236" s="191"/>
      <c r="Q236" s="191"/>
      <c r="R236" s="191"/>
      <c r="S236" s="191"/>
      <c r="T236" s="192"/>
      <c r="AT236" s="187" t="s">
        <v>146</v>
      </c>
      <c r="AU236" s="187" t="s">
        <v>82</v>
      </c>
      <c r="AV236" s="15" t="s">
        <v>80</v>
      </c>
      <c r="AW236" s="15" t="s">
        <v>33</v>
      </c>
      <c r="AX236" s="15" t="s">
        <v>72</v>
      </c>
      <c r="AY236" s="187" t="s">
        <v>135</v>
      </c>
    </row>
    <row r="237" spans="1:65" s="13" customFormat="1">
      <c r="B237" s="159"/>
      <c r="D237" s="160" t="s">
        <v>146</v>
      </c>
      <c r="E237" s="161" t="s">
        <v>3</v>
      </c>
      <c r="F237" s="162" t="s">
        <v>380</v>
      </c>
      <c r="H237" s="163">
        <v>5.3</v>
      </c>
      <c r="I237" s="164"/>
      <c r="L237" s="159"/>
      <c r="M237" s="165"/>
      <c r="N237" s="166"/>
      <c r="O237" s="166"/>
      <c r="P237" s="166"/>
      <c r="Q237" s="166"/>
      <c r="R237" s="166"/>
      <c r="S237" s="166"/>
      <c r="T237" s="167"/>
      <c r="AT237" s="161" t="s">
        <v>146</v>
      </c>
      <c r="AU237" s="161" t="s">
        <v>82</v>
      </c>
      <c r="AV237" s="13" t="s">
        <v>82</v>
      </c>
      <c r="AW237" s="13" t="s">
        <v>33</v>
      </c>
      <c r="AX237" s="13" t="s">
        <v>72</v>
      </c>
      <c r="AY237" s="161" t="s">
        <v>135</v>
      </c>
    </row>
    <row r="238" spans="1:65" s="14" customFormat="1">
      <c r="B238" s="178"/>
      <c r="D238" s="160" t="s">
        <v>146</v>
      </c>
      <c r="E238" s="179" t="s">
        <v>3</v>
      </c>
      <c r="F238" s="180" t="s">
        <v>215</v>
      </c>
      <c r="H238" s="181">
        <v>10.824</v>
      </c>
      <c r="I238" s="182"/>
      <c r="L238" s="178"/>
      <c r="M238" s="183"/>
      <c r="N238" s="184"/>
      <c r="O238" s="184"/>
      <c r="P238" s="184"/>
      <c r="Q238" s="184"/>
      <c r="R238" s="184"/>
      <c r="S238" s="184"/>
      <c r="T238" s="185"/>
      <c r="AT238" s="179" t="s">
        <v>146</v>
      </c>
      <c r="AU238" s="179" t="s">
        <v>82</v>
      </c>
      <c r="AV238" s="14" t="s">
        <v>142</v>
      </c>
      <c r="AW238" s="14" t="s">
        <v>33</v>
      </c>
      <c r="AX238" s="14" t="s">
        <v>80</v>
      </c>
      <c r="AY238" s="179" t="s">
        <v>135</v>
      </c>
    </row>
    <row r="239" spans="1:65" s="2" customFormat="1" ht="16.5" customHeight="1">
      <c r="A239" s="35"/>
      <c r="B239" s="140"/>
      <c r="C239" s="168" t="s">
        <v>381</v>
      </c>
      <c r="D239" s="168" t="s">
        <v>202</v>
      </c>
      <c r="E239" s="169" t="s">
        <v>382</v>
      </c>
      <c r="F239" s="170" t="s">
        <v>383</v>
      </c>
      <c r="G239" s="171" t="s">
        <v>140</v>
      </c>
      <c r="H239" s="172">
        <v>1.0209999999999999</v>
      </c>
      <c r="I239" s="173"/>
      <c r="J239" s="174">
        <f>ROUND(I239*H239,2)</f>
        <v>0</v>
      </c>
      <c r="K239" s="170" t="s">
        <v>141</v>
      </c>
      <c r="L239" s="175"/>
      <c r="M239" s="176" t="s">
        <v>3</v>
      </c>
      <c r="N239" s="177" t="s">
        <v>43</v>
      </c>
      <c r="O239" s="56"/>
      <c r="P239" s="150">
        <f>O239*H239</f>
        <v>0</v>
      </c>
      <c r="Q239" s="150">
        <v>3.0000000000000001E-3</v>
      </c>
      <c r="R239" s="150">
        <f>Q239*H239</f>
        <v>3.0629999999999998E-3</v>
      </c>
      <c r="S239" s="150">
        <v>0</v>
      </c>
      <c r="T239" s="151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52" t="s">
        <v>183</v>
      </c>
      <c r="AT239" s="152" t="s">
        <v>202</v>
      </c>
      <c r="AU239" s="152" t="s">
        <v>82</v>
      </c>
      <c r="AY239" s="20" t="s">
        <v>135</v>
      </c>
      <c r="BE239" s="153">
        <f>IF(N239="základní",J239,0)</f>
        <v>0</v>
      </c>
      <c r="BF239" s="153">
        <f>IF(N239="snížená",J239,0)</f>
        <v>0</v>
      </c>
      <c r="BG239" s="153">
        <f>IF(N239="zákl. přenesená",J239,0)</f>
        <v>0</v>
      </c>
      <c r="BH239" s="153">
        <f>IF(N239="sníž. přenesená",J239,0)</f>
        <v>0</v>
      </c>
      <c r="BI239" s="153">
        <f>IF(N239="nulová",J239,0)</f>
        <v>0</v>
      </c>
      <c r="BJ239" s="20" t="s">
        <v>80</v>
      </c>
      <c r="BK239" s="153">
        <f>ROUND(I239*H239,2)</f>
        <v>0</v>
      </c>
      <c r="BL239" s="20" t="s">
        <v>142</v>
      </c>
      <c r="BM239" s="152" t="s">
        <v>384</v>
      </c>
    </row>
    <row r="240" spans="1:65" s="15" customFormat="1">
      <c r="B240" s="186"/>
      <c r="D240" s="160" t="s">
        <v>146</v>
      </c>
      <c r="E240" s="187" t="s">
        <v>3</v>
      </c>
      <c r="F240" s="188" t="s">
        <v>376</v>
      </c>
      <c r="H240" s="187" t="s">
        <v>3</v>
      </c>
      <c r="I240" s="189"/>
      <c r="L240" s="186"/>
      <c r="M240" s="190"/>
      <c r="N240" s="191"/>
      <c r="O240" s="191"/>
      <c r="P240" s="191"/>
      <c r="Q240" s="191"/>
      <c r="R240" s="191"/>
      <c r="S240" s="191"/>
      <c r="T240" s="192"/>
      <c r="AT240" s="187" t="s">
        <v>146</v>
      </c>
      <c r="AU240" s="187" t="s">
        <v>82</v>
      </c>
      <c r="AV240" s="15" t="s">
        <v>80</v>
      </c>
      <c r="AW240" s="15" t="s">
        <v>33</v>
      </c>
      <c r="AX240" s="15" t="s">
        <v>72</v>
      </c>
      <c r="AY240" s="187" t="s">
        <v>135</v>
      </c>
    </row>
    <row r="241" spans="1:65" s="13" customFormat="1">
      <c r="B241" s="159"/>
      <c r="D241" s="160" t="s">
        <v>146</v>
      </c>
      <c r="E241" s="161" t="s">
        <v>3</v>
      </c>
      <c r="F241" s="162" t="s">
        <v>385</v>
      </c>
      <c r="H241" s="163">
        <v>0.92800000000000005</v>
      </c>
      <c r="I241" s="164"/>
      <c r="L241" s="159"/>
      <c r="M241" s="165"/>
      <c r="N241" s="166"/>
      <c r="O241" s="166"/>
      <c r="P241" s="166"/>
      <c r="Q241" s="166"/>
      <c r="R241" s="166"/>
      <c r="S241" s="166"/>
      <c r="T241" s="167"/>
      <c r="AT241" s="161" t="s">
        <v>146</v>
      </c>
      <c r="AU241" s="161" t="s">
        <v>82</v>
      </c>
      <c r="AV241" s="13" t="s">
        <v>82</v>
      </c>
      <c r="AW241" s="13" t="s">
        <v>33</v>
      </c>
      <c r="AX241" s="13" t="s">
        <v>80</v>
      </c>
      <c r="AY241" s="161" t="s">
        <v>135</v>
      </c>
    </row>
    <row r="242" spans="1:65" s="13" customFormat="1">
      <c r="B242" s="159"/>
      <c r="D242" s="160" t="s">
        <v>146</v>
      </c>
      <c r="F242" s="162" t="s">
        <v>386</v>
      </c>
      <c r="H242" s="163">
        <v>1.0209999999999999</v>
      </c>
      <c r="I242" s="164"/>
      <c r="L242" s="159"/>
      <c r="M242" s="165"/>
      <c r="N242" s="166"/>
      <c r="O242" s="166"/>
      <c r="P242" s="166"/>
      <c r="Q242" s="166"/>
      <c r="R242" s="166"/>
      <c r="S242" s="166"/>
      <c r="T242" s="167"/>
      <c r="AT242" s="161" t="s">
        <v>146</v>
      </c>
      <c r="AU242" s="161" t="s">
        <v>82</v>
      </c>
      <c r="AV242" s="13" t="s">
        <v>82</v>
      </c>
      <c r="AW242" s="13" t="s">
        <v>4</v>
      </c>
      <c r="AX242" s="13" t="s">
        <v>80</v>
      </c>
      <c r="AY242" s="161" t="s">
        <v>135</v>
      </c>
    </row>
    <row r="243" spans="1:65" s="2" customFormat="1" ht="16.5" customHeight="1">
      <c r="A243" s="35"/>
      <c r="B243" s="140"/>
      <c r="C243" s="168" t="s">
        <v>387</v>
      </c>
      <c r="D243" s="168" t="s">
        <v>202</v>
      </c>
      <c r="E243" s="169" t="s">
        <v>388</v>
      </c>
      <c r="F243" s="170" t="s">
        <v>389</v>
      </c>
      <c r="G243" s="171" t="s">
        <v>140</v>
      </c>
      <c r="H243" s="172">
        <v>5.7000000000000002E-2</v>
      </c>
      <c r="I243" s="173"/>
      <c r="J243" s="174">
        <f>ROUND(I243*H243,2)</f>
        <v>0</v>
      </c>
      <c r="K243" s="170" t="s">
        <v>141</v>
      </c>
      <c r="L243" s="175"/>
      <c r="M243" s="176" t="s">
        <v>3</v>
      </c>
      <c r="N243" s="177" t="s">
        <v>43</v>
      </c>
      <c r="O243" s="56"/>
      <c r="P243" s="150">
        <f>O243*H243</f>
        <v>0</v>
      </c>
      <c r="Q243" s="150">
        <v>5.0000000000000001E-3</v>
      </c>
      <c r="R243" s="150">
        <f>Q243*H243</f>
        <v>2.8500000000000004E-4</v>
      </c>
      <c r="S243" s="150">
        <v>0</v>
      </c>
      <c r="T243" s="151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52" t="s">
        <v>183</v>
      </c>
      <c r="AT243" s="152" t="s">
        <v>202</v>
      </c>
      <c r="AU243" s="152" t="s">
        <v>82</v>
      </c>
      <c r="AY243" s="20" t="s">
        <v>135</v>
      </c>
      <c r="BE243" s="153">
        <f>IF(N243="základní",J243,0)</f>
        <v>0</v>
      </c>
      <c r="BF243" s="153">
        <f>IF(N243="snížená",J243,0)</f>
        <v>0</v>
      </c>
      <c r="BG243" s="153">
        <f>IF(N243="zákl. přenesená",J243,0)</f>
        <v>0</v>
      </c>
      <c r="BH243" s="153">
        <f>IF(N243="sníž. přenesená",J243,0)</f>
        <v>0</v>
      </c>
      <c r="BI243" s="153">
        <f>IF(N243="nulová",J243,0)</f>
        <v>0</v>
      </c>
      <c r="BJ243" s="20" t="s">
        <v>80</v>
      </c>
      <c r="BK243" s="153">
        <f>ROUND(I243*H243,2)</f>
        <v>0</v>
      </c>
      <c r="BL243" s="20" t="s">
        <v>142</v>
      </c>
      <c r="BM243" s="152" t="s">
        <v>390</v>
      </c>
    </row>
    <row r="244" spans="1:65" s="13" customFormat="1">
      <c r="B244" s="159"/>
      <c r="D244" s="160" t="s">
        <v>146</v>
      </c>
      <c r="F244" s="162" t="s">
        <v>391</v>
      </c>
      <c r="H244" s="163">
        <v>5.7000000000000002E-2</v>
      </c>
      <c r="I244" s="164"/>
      <c r="L244" s="159"/>
      <c r="M244" s="165"/>
      <c r="N244" s="166"/>
      <c r="O244" s="166"/>
      <c r="P244" s="166"/>
      <c r="Q244" s="166"/>
      <c r="R244" s="166"/>
      <c r="S244" s="166"/>
      <c r="T244" s="167"/>
      <c r="AT244" s="161" t="s">
        <v>146</v>
      </c>
      <c r="AU244" s="161" t="s">
        <v>82</v>
      </c>
      <c r="AV244" s="13" t="s">
        <v>82</v>
      </c>
      <c r="AW244" s="13" t="s">
        <v>4</v>
      </c>
      <c r="AX244" s="13" t="s">
        <v>80</v>
      </c>
      <c r="AY244" s="161" t="s">
        <v>135</v>
      </c>
    </row>
    <row r="245" spans="1:65" s="2" customFormat="1" ht="24.2" customHeight="1">
      <c r="A245" s="35"/>
      <c r="B245" s="140"/>
      <c r="C245" s="141" t="s">
        <v>392</v>
      </c>
      <c r="D245" s="141" t="s">
        <v>137</v>
      </c>
      <c r="E245" s="142" t="s">
        <v>393</v>
      </c>
      <c r="F245" s="143" t="s">
        <v>394</v>
      </c>
      <c r="G245" s="144" t="s">
        <v>140</v>
      </c>
      <c r="H245" s="145">
        <v>2</v>
      </c>
      <c r="I245" s="146"/>
      <c r="J245" s="147">
        <f>ROUND(I245*H245,2)</f>
        <v>0</v>
      </c>
      <c r="K245" s="143" t="s">
        <v>3</v>
      </c>
      <c r="L245" s="36"/>
      <c r="M245" s="148" t="s">
        <v>3</v>
      </c>
      <c r="N245" s="149" t="s">
        <v>43</v>
      </c>
      <c r="O245" s="56"/>
      <c r="P245" s="150">
        <f>O245*H245</f>
        <v>0</v>
      </c>
      <c r="Q245" s="150">
        <v>2.8500000000000001E-3</v>
      </c>
      <c r="R245" s="150">
        <f>Q245*H245</f>
        <v>5.7000000000000002E-3</v>
      </c>
      <c r="S245" s="150">
        <v>0</v>
      </c>
      <c r="T245" s="151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52" t="s">
        <v>142</v>
      </c>
      <c r="AT245" s="152" t="s">
        <v>137</v>
      </c>
      <c r="AU245" s="152" t="s">
        <v>82</v>
      </c>
      <c r="AY245" s="20" t="s">
        <v>135</v>
      </c>
      <c r="BE245" s="153">
        <f>IF(N245="základní",J245,0)</f>
        <v>0</v>
      </c>
      <c r="BF245" s="153">
        <f>IF(N245="snížená",J245,0)</f>
        <v>0</v>
      </c>
      <c r="BG245" s="153">
        <f>IF(N245="zákl. přenesená",J245,0)</f>
        <v>0</v>
      </c>
      <c r="BH245" s="153">
        <f>IF(N245="sníž. přenesená",J245,0)</f>
        <v>0</v>
      </c>
      <c r="BI245" s="153">
        <f>IF(N245="nulová",J245,0)</f>
        <v>0</v>
      </c>
      <c r="BJ245" s="20" t="s">
        <v>80</v>
      </c>
      <c r="BK245" s="153">
        <f>ROUND(I245*H245,2)</f>
        <v>0</v>
      </c>
      <c r="BL245" s="20" t="s">
        <v>142</v>
      </c>
      <c r="BM245" s="152" t="s">
        <v>395</v>
      </c>
    </row>
    <row r="246" spans="1:65" s="2" customFormat="1" ht="24.2" customHeight="1">
      <c r="A246" s="35"/>
      <c r="B246" s="140"/>
      <c r="C246" s="141" t="s">
        <v>396</v>
      </c>
      <c r="D246" s="141" t="s">
        <v>137</v>
      </c>
      <c r="E246" s="142" t="s">
        <v>397</v>
      </c>
      <c r="F246" s="143" t="s">
        <v>398</v>
      </c>
      <c r="G246" s="144" t="s">
        <v>140</v>
      </c>
      <c r="H246" s="145">
        <v>8.4</v>
      </c>
      <c r="I246" s="146"/>
      <c r="J246" s="147">
        <f>ROUND(I246*H246,2)</f>
        <v>0</v>
      </c>
      <c r="K246" s="143" t="s">
        <v>3</v>
      </c>
      <c r="L246" s="36"/>
      <c r="M246" s="148" t="s">
        <v>3</v>
      </c>
      <c r="N246" s="149" t="s">
        <v>43</v>
      </c>
      <c r="O246" s="56"/>
      <c r="P246" s="150">
        <f>O246*H246</f>
        <v>0</v>
      </c>
      <c r="Q246" s="150">
        <v>2.8500000000000001E-3</v>
      </c>
      <c r="R246" s="150">
        <f>Q246*H246</f>
        <v>2.3940000000000003E-2</v>
      </c>
      <c r="S246" s="150">
        <v>0</v>
      </c>
      <c r="T246" s="151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52" t="s">
        <v>142</v>
      </c>
      <c r="AT246" s="152" t="s">
        <v>137</v>
      </c>
      <c r="AU246" s="152" t="s">
        <v>82</v>
      </c>
      <c r="AY246" s="20" t="s">
        <v>135</v>
      </c>
      <c r="BE246" s="153">
        <f>IF(N246="základní",J246,0)</f>
        <v>0</v>
      </c>
      <c r="BF246" s="153">
        <f>IF(N246="snížená",J246,0)</f>
        <v>0</v>
      </c>
      <c r="BG246" s="153">
        <f>IF(N246="zákl. přenesená",J246,0)</f>
        <v>0</v>
      </c>
      <c r="BH246" s="153">
        <f>IF(N246="sníž. přenesená",J246,0)</f>
        <v>0</v>
      </c>
      <c r="BI246" s="153">
        <f>IF(N246="nulová",J246,0)</f>
        <v>0</v>
      </c>
      <c r="BJ246" s="20" t="s">
        <v>80</v>
      </c>
      <c r="BK246" s="153">
        <f>ROUND(I246*H246,2)</f>
        <v>0</v>
      </c>
      <c r="BL246" s="20" t="s">
        <v>142</v>
      </c>
      <c r="BM246" s="152" t="s">
        <v>399</v>
      </c>
    </row>
    <row r="247" spans="1:65" s="13" customFormat="1">
      <c r="B247" s="159"/>
      <c r="D247" s="160" t="s">
        <v>146</v>
      </c>
      <c r="E247" s="161" t="s">
        <v>3</v>
      </c>
      <c r="F247" s="162" t="s">
        <v>400</v>
      </c>
      <c r="H247" s="163">
        <v>8.4</v>
      </c>
      <c r="I247" s="164"/>
      <c r="L247" s="159"/>
      <c r="M247" s="165"/>
      <c r="N247" s="166"/>
      <c r="O247" s="166"/>
      <c r="P247" s="166"/>
      <c r="Q247" s="166"/>
      <c r="R247" s="166"/>
      <c r="S247" s="166"/>
      <c r="T247" s="167"/>
      <c r="AT247" s="161" t="s">
        <v>146</v>
      </c>
      <c r="AU247" s="161" t="s">
        <v>82</v>
      </c>
      <c r="AV247" s="13" t="s">
        <v>82</v>
      </c>
      <c r="AW247" s="13" t="s">
        <v>33</v>
      </c>
      <c r="AX247" s="13" t="s">
        <v>80</v>
      </c>
      <c r="AY247" s="161" t="s">
        <v>135</v>
      </c>
    </row>
    <row r="248" spans="1:65" s="2" customFormat="1" ht="21.75" customHeight="1">
      <c r="A248" s="35"/>
      <c r="B248" s="140"/>
      <c r="C248" s="141" t="s">
        <v>401</v>
      </c>
      <c r="D248" s="141" t="s">
        <v>137</v>
      </c>
      <c r="E248" s="142" t="s">
        <v>402</v>
      </c>
      <c r="F248" s="143" t="s">
        <v>403</v>
      </c>
      <c r="G248" s="144" t="s">
        <v>140</v>
      </c>
      <c r="H248" s="145">
        <v>17.8</v>
      </c>
      <c r="I248" s="146"/>
      <c r="J248" s="147">
        <f>ROUND(I248*H248,2)</f>
        <v>0</v>
      </c>
      <c r="K248" s="143" t="s">
        <v>141</v>
      </c>
      <c r="L248" s="36"/>
      <c r="M248" s="148" t="s">
        <v>3</v>
      </c>
      <c r="N248" s="149" t="s">
        <v>43</v>
      </c>
      <c r="O248" s="56"/>
      <c r="P248" s="150">
        <f>O248*H248</f>
        <v>0</v>
      </c>
      <c r="Q248" s="150">
        <v>0.64300000000000002</v>
      </c>
      <c r="R248" s="150">
        <f>Q248*H248</f>
        <v>11.445400000000001</v>
      </c>
      <c r="S248" s="150">
        <v>0</v>
      </c>
      <c r="T248" s="151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52" t="s">
        <v>142</v>
      </c>
      <c r="AT248" s="152" t="s">
        <v>137</v>
      </c>
      <c r="AU248" s="152" t="s">
        <v>82</v>
      </c>
      <c r="AY248" s="20" t="s">
        <v>135</v>
      </c>
      <c r="BE248" s="153">
        <f>IF(N248="základní",J248,0)</f>
        <v>0</v>
      </c>
      <c r="BF248" s="153">
        <f>IF(N248="snížená",J248,0)</f>
        <v>0</v>
      </c>
      <c r="BG248" s="153">
        <f>IF(N248="zákl. přenesená",J248,0)</f>
        <v>0</v>
      </c>
      <c r="BH248" s="153">
        <f>IF(N248="sníž. přenesená",J248,0)</f>
        <v>0</v>
      </c>
      <c r="BI248" s="153">
        <f>IF(N248="nulová",J248,0)</f>
        <v>0</v>
      </c>
      <c r="BJ248" s="20" t="s">
        <v>80</v>
      </c>
      <c r="BK248" s="153">
        <f>ROUND(I248*H248,2)</f>
        <v>0</v>
      </c>
      <c r="BL248" s="20" t="s">
        <v>142</v>
      </c>
      <c r="BM248" s="152" t="s">
        <v>404</v>
      </c>
    </row>
    <row r="249" spans="1:65" s="2" customFormat="1">
      <c r="A249" s="35"/>
      <c r="B249" s="36"/>
      <c r="C249" s="35"/>
      <c r="D249" s="154" t="s">
        <v>144</v>
      </c>
      <c r="E249" s="35"/>
      <c r="F249" s="155" t="s">
        <v>405</v>
      </c>
      <c r="G249" s="35"/>
      <c r="H249" s="35"/>
      <c r="I249" s="156"/>
      <c r="J249" s="35"/>
      <c r="K249" s="35"/>
      <c r="L249" s="36"/>
      <c r="M249" s="157"/>
      <c r="N249" s="158"/>
      <c r="O249" s="56"/>
      <c r="P249" s="56"/>
      <c r="Q249" s="56"/>
      <c r="R249" s="56"/>
      <c r="S249" s="56"/>
      <c r="T249" s="57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20" t="s">
        <v>144</v>
      </c>
      <c r="AU249" s="20" t="s">
        <v>82</v>
      </c>
    </row>
    <row r="250" spans="1:65" s="2" customFormat="1" ht="24.2" customHeight="1">
      <c r="A250" s="35"/>
      <c r="B250" s="140"/>
      <c r="C250" s="141" t="s">
        <v>406</v>
      </c>
      <c r="D250" s="141" t="s">
        <v>137</v>
      </c>
      <c r="E250" s="142" t="s">
        <v>407</v>
      </c>
      <c r="F250" s="143" t="s">
        <v>408</v>
      </c>
      <c r="G250" s="144" t="s">
        <v>140</v>
      </c>
      <c r="H250" s="145">
        <v>5.5</v>
      </c>
      <c r="I250" s="146"/>
      <c r="J250" s="147">
        <f>ROUND(I250*H250,2)</f>
        <v>0</v>
      </c>
      <c r="K250" s="143" t="s">
        <v>3</v>
      </c>
      <c r="L250" s="36"/>
      <c r="M250" s="148" t="s">
        <v>3</v>
      </c>
      <c r="N250" s="149" t="s">
        <v>43</v>
      </c>
      <c r="O250" s="56"/>
      <c r="P250" s="150">
        <f>O250*H250</f>
        <v>0</v>
      </c>
      <c r="Q250" s="150">
        <v>0.25669999999999998</v>
      </c>
      <c r="R250" s="150">
        <f>Q250*H250</f>
        <v>1.4118499999999998</v>
      </c>
      <c r="S250" s="150">
        <v>0</v>
      </c>
      <c r="T250" s="151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52" t="s">
        <v>142</v>
      </c>
      <c r="AT250" s="152" t="s">
        <v>137</v>
      </c>
      <c r="AU250" s="152" t="s">
        <v>82</v>
      </c>
      <c r="AY250" s="20" t="s">
        <v>135</v>
      </c>
      <c r="BE250" s="153">
        <f>IF(N250="základní",J250,0)</f>
        <v>0</v>
      </c>
      <c r="BF250" s="153">
        <f>IF(N250="snížená",J250,0)</f>
        <v>0</v>
      </c>
      <c r="BG250" s="153">
        <f>IF(N250="zákl. přenesená",J250,0)</f>
        <v>0</v>
      </c>
      <c r="BH250" s="153">
        <f>IF(N250="sníž. přenesená",J250,0)</f>
        <v>0</v>
      </c>
      <c r="BI250" s="153">
        <f>IF(N250="nulová",J250,0)</f>
        <v>0</v>
      </c>
      <c r="BJ250" s="20" t="s">
        <v>80</v>
      </c>
      <c r="BK250" s="153">
        <f>ROUND(I250*H250,2)</f>
        <v>0</v>
      </c>
      <c r="BL250" s="20" t="s">
        <v>142</v>
      </c>
      <c r="BM250" s="152" t="s">
        <v>409</v>
      </c>
    </row>
    <row r="251" spans="1:65" s="2" customFormat="1" ht="24.2" customHeight="1">
      <c r="A251" s="35"/>
      <c r="B251" s="140"/>
      <c r="C251" s="141" t="s">
        <v>410</v>
      </c>
      <c r="D251" s="141" t="s">
        <v>137</v>
      </c>
      <c r="E251" s="142" t="s">
        <v>411</v>
      </c>
      <c r="F251" s="143" t="s">
        <v>412</v>
      </c>
      <c r="G251" s="144" t="s">
        <v>291</v>
      </c>
      <c r="H251" s="145">
        <v>15.705</v>
      </c>
      <c r="I251" s="146"/>
      <c r="J251" s="147">
        <f>ROUND(I251*H251,2)</f>
        <v>0</v>
      </c>
      <c r="K251" s="143" t="s">
        <v>141</v>
      </c>
      <c r="L251" s="36"/>
      <c r="M251" s="148" t="s">
        <v>3</v>
      </c>
      <c r="N251" s="149" t="s">
        <v>43</v>
      </c>
      <c r="O251" s="56"/>
      <c r="P251" s="150">
        <f>O251*H251</f>
        <v>0</v>
      </c>
      <c r="Q251" s="150">
        <v>0.12895000000000001</v>
      </c>
      <c r="R251" s="150">
        <f>Q251*H251</f>
        <v>2.0251597500000003</v>
      </c>
      <c r="S251" s="150">
        <v>0</v>
      </c>
      <c r="T251" s="151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52" t="s">
        <v>142</v>
      </c>
      <c r="AT251" s="152" t="s">
        <v>137</v>
      </c>
      <c r="AU251" s="152" t="s">
        <v>82</v>
      </c>
      <c r="AY251" s="20" t="s">
        <v>135</v>
      </c>
      <c r="BE251" s="153">
        <f>IF(N251="základní",J251,0)</f>
        <v>0</v>
      </c>
      <c r="BF251" s="153">
        <f>IF(N251="snížená",J251,0)</f>
        <v>0</v>
      </c>
      <c r="BG251" s="153">
        <f>IF(N251="zákl. přenesená",J251,0)</f>
        <v>0</v>
      </c>
      <c r="BH251" s="153">
        <f>IF(N251="sníž. přenesená",J251,0)</f>
        <v>0</v>
      </c>
      <c r="BI251" s="153">
        <f>IF(N251="nulová",J251,0)</f>
        <v>0</v>
      </c>
      <c r="BJ251" s="20" t="s">
        <v>80</v>
      </c>
      <c r="BK251" s="153">
        <f>ROUND(I251*H251,2)</f>
        <v>0</v>
      </c>
      <c r="BL251" s="20" t="s">
        <v>142</v>
      </c>
      <c r="BM251" s="152" t="s">
        <v>413</v>
      </c>
    </row>
    <row r="252" spans="1:65" s="2" customFormat="1">
      <c r="A252" s="35"/>
      <c r="B252" s="36"/>
      <c r="C252" s="35"/>
      <c r="D252" s="154" t="s">
        <v>144</v>
      </c>
      <c r="E252" s="35"/>
      <c r="F252" s="155" t="s">
        <v>414</v>
      </c>
      <c r="G252" s="35"/>
      <c r="H252" s="35"/>
      <c r="I252" s="156"/>
      <c r="J252" s="35"/>
      <c r="K252" s="35"/>
      <c r="L252" s="36"/>
      <c r="M252" s="157"/>
      <c r="N252" s="158"/>
      <c r="O252" s="56"/>
      <c r="P252" s="56"/>
      <c r="Q252" s="56"/>
      <c r="R252" s="56"/>
      <c r="S252" s="56"/>
      <c r="T252" s="57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20" t="s">
        <v>144</v>
      </c>
      <c r="AU252" s="20" t="s">
        <v>82</v>
      </c>
    </row>
    <row r="253" spans="1:65" s="13" customFormat="1">
      <c r="B253" s="159"/>
      <c r="D253" s="160" t="s">
        <v>146</v>
      </c>
      <c r="E253" s="161" t="s">
        <v>3</v>
      </c>
      <c r="F253" s="162" t="s">
        <v>415</v>
      </c>
      <c r="H253" s="163">
        <v>15.705</v>
      </c>
      <c r="I253" s="164"/>
      <c r="L253" s="159"/>
      <c r="M253" s="165"/>
      <c r="N253" s="166"/>
      <c r="O253" s="166"/>
      <c r="P253" s="166"/>
      <c r="Q253" s="166"/>
      <c r="R253" s="166"/>
      <c r="S253" s="166"/>
      <c r="T253" s="167"/>
      <c r="AT253" s="161" t="s">
        <v>146</v>
      </c>
      <c r="AU253" s="161" t="s">
        <v>82</v>
      </c>
      <c r="AV253" s="13" t="s">
        <v>82</v>
      </c>
      <c r="AW253" s="13" t="s">
        <v>33</v>
      </c>
      <c r="AX253" s="13" t="s">
        <v>80</v>
      </c>
      <c r="AY253" s="161" t="s">
        <v>135</v>
      </c>
    </row>
    <row r="254" spans="1:65" s="2" customFormat="1" ht="24.2" customHeight="1">
      <c r="A254" s="35"/>
      <c r="B254" s="140"/>
      <c r="C254" s="141" t="s">
        <v>416</v>
      </c>
      <c r="D254" s="141" t="s">
        <v>137</v>
      </c>
      <c r="E254" s="142" t="s">
        <v>417</v>
      </c>
      <c r="F254" s="143" t="s">
        <v>418</v>
      </c>
      <c r="G254" s="144" t="s">
        <v>192</v>
      </c>
      <c r="H254" s="145">
        <v>2</v>
      </c>
      <c r="I254" s="146"/>
      <c r="J254" s="147">
        <f>ROUND(I254*H254,2)</f>
        <v>0</v>
      </c>
      <c r="K254" s="143" t="s">
        <v>141</v>
      </c>
      <c r="L254" s="36"/>
      <c r="M254" s="148" t="s">
        <v>3</v>
      </c>
      <c r="N254" s="149" t="s">
        <v>43</v>
      </c>
      <c r="O254" s="56"/>
      <c r="P254" s="150">
        <f>O254*H254</f>
        <v>0</v>
      </c>
      <c r="Q254" s="150">
        <v>5.6439999999999997E-2</v>
      </c>
      <c r="R254" s="150">
        <f>Q254*H254</f>
        <v>0.11287999999999999</v>
      </c>
      <c r="S254" s="150">
        <v>0</v>
      </c>
      <c r="T254" s="151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52" t="s">
        <v>142</v>
      </c>
      <c r="AT254" s="152" t="s">
        <v>137</v>
      </c>
      <c r="AU254" s="152" t="s">
        <v>82</v>
      </c>
      <c r="AY254" s="20" t="s">
        <v>135</v>
      </c>
      <c r="BE254" s="153">
        <f>IF(N254="základní",J254,0)</f>
        <v>0</v>
      </c>
      <c r="BF254" s="153">
        <f>IF(N254="snížená",J254,0)</f>
        <v>0</v>
      </c>
      <c r="BG254" s="153">
        <f>IF(N254="zákl. přenesená",J254,0)</f>
        <v>0</v>
      </c>
      <c r="BH254" s="153">
        <f>IF(N254="sníž. přenesená",J254,0)</f>
        <v>0</v>
      </c>
      <c r="BI254" s="153">
        <f>IF(N254="nulová",J254,0)</f>
        <v>0</v>
      </c>
      <c r="BJ254" s="20" t="s">
        <v>80</v>
      </c>
      <c r="BK254" s="153">
        <f>ROUND(I254*H254,2)</f>
        <v>0</v>
      </c>
      <c r="BL254" s="20" t="s">
        <v>142</v>
      </c>
      <c r="BM254" s="152" t="s">
        <v>419</v>
      </c>
    </row>
    <row r="255" spans="1:65" s="2" customFormat="1">
      <c r="A255" s="35"/>
      <c r="B255" s="36"/>
      <c r="C255" s="35"/>
      <c r="D255" s="154" t="s">
        <v>144</v>
      </c>
      <c r="E255" s="35"/>
      <c r="F255" s="155" t="s">
        <v>420</v>
      </c>
      <c r="G255" s="35"/>
      <c r="H255" s="35"/>
      <c r="I255" s="156"/>
      <c r="J255" s="35"/>
      <c r="K255" s="35"/>
      <c r="L255" s="36"/>
      <c r="M255" s="157"/>
      <c r="N255" s="158"/>
      <c r="O255" s="56"/>
      <c r="P255" s="56"/>
      <c r="Q255" s="56"/>
      <c r="R255" s="56"/>
      <c r="S255" s="56"/>
      <c r="T255" s="57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20" t="s">
        <v>144</v>
      </c>
      <c r="AU255" s="20" t="s">
        <v>82</v>
      </c>
    </row>
    <row r="256" spans="1:65" s="2" customFormat="1" ht="21.75" customHeight="1">
      <c r="A256" s="35"/>
      <c r="B256" s="140"/>
      <c r="C256" s="168" t="s">
        <v>421</v>
      </c>
      <c r="D256" s="168" t="s">
        <v>202</v>
      </c>
      <c r="E256" s="169" t="s">
        <v>422</v>
      </c>
      <c r="F256" s="170" t="s">
        <v>423</v>
      </c>
      <c r="G256" s="171" t="s">
        <v>192</v>
      </c>
      <c r="H256" s="172">
        <v>2</v>
      </c>
      <c r="I256" s="173"/>
      <c r="J256" s="174">
        <f>ROUND(I256*H256,2)</f>
        <v>0</v>
      </c>
      <c r="K256" s="170" t="s">
        <v>141</v>
      </c>
      <c r="L256" s="175"/>
      <c r="M256" s="176" t="s">
        <v>3</v>
      </c>
      <c r="N256" s="177" t="s">
        <v>43</v>
      </c>
      <c r="O256" s="56"/>
      <c r="P256" s="150">
        <f>O256*H256</f>
        <v>0</v>
      </c>
      <c r="Q256" s="150">
        <v>1.2489999999999999E-2</v>
      </c>
      <c r="R256" s="150">
        <f>Q256*H256</f>
        <v>2.4979999999999999E-2</v>
      </c>
      <c r="S256" s="150">
        <v>0</v>
      </c>
      <c r="T256" s="151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52" t="s">
        <v>183</v>
      </c>
      <c r="AT256" s="152" t="s">
        <v>202</v>
      </c>
      <c r="AU256" s="152" t="s">
        <v>82</v>
      </c>
      <c r="AY256" s="20" t="s">
        <v>135</v>
      </c>
      <c r="BE256" s="153">
        <f>IF(N256="základní",J256,0)</f>
        <v>0</v>
      </c>
      <c r="BF256" s="153">
        <f>IF(N256="snížená",J256,0)</f>
        <v>0</v>
      </c>
      <c r="BG256" s="153">
        <f>IF(N256="zákl. přenesená",J256,0)</f>
        <v>0</v>
      </c>
      <c r="BH256" s="153">
        <f>IF(N256="sníž. přenesená",J256,0)</f>
        <v>0</v>
      </c>
      <c r="BI256" s="153">
        <f>IF(N256="nulová",J256,0)</f>
        <v>0</v>
      </c>
      <c r="BJ256" s="20" t="s">
        <v>80</v>
      </c>
      <c r="BK256" s="153">
        <f>ROUND(I256*H256,2)</f>
        <v>0</v>
      </c>
      <c r="BL256" s="20" t="s">
        <v>142</v>
      </c>
      <c r="BM256" s="152" t="s">
        <v>424</v>
      </c>
    </row>
    <row r="257" spans="1:65" s="12" customFormat="1" ht="22.9" customHeight="1">
      <c r="B257" s="127"/>
      <c r="D257" s="128" t="s">
        <v>71</v>
      </c>
      <c r="E257" s="138" t="s">
        <v>189</v>
      </c>
      <c r="F257" s="138" t="s">
        <v>425</v>
      </c>
      <c r="I257" s="130"/>
      <c r="J257" s="139">
        <f>BK257</f>
        <v>0</v>
      </c>
      <c r="L257" s="127"/>
      <c r="M257" s="132"/>
      <c r="N257" s="133"/>
      <c r="O257" s="133"/>
      <c r="P257" s="134">
        <f>SUM(P258:P410)</f>
        <v>0</v>
      </c>
      <c r="Q257" s="133"/>
      <c r="R257" s="134">
        <f>SUM(R258:R410)</f>
        <v>3.9461299999999997</v>
      </c>
      <c r="S257" s="133"/>
      <c r="T257" s="135">
        <f>SUM(T258:T410)</f>
        <v>26.240544</v>
      </c>
      <c r="AR257" s="128" t="s">
        <v>80</v>
      </c>
      <c r="AT257" s="136" t="s">
        <v>71</v>
      </c>
      <c r="AU257" s="136" t="s">
        <v>80</v>
      </c>
      <c r="AY257" s="128" t="s">
        <v>135</v>
      </c>
      <c r="BK257" s="137">
        <f>SUM(BK258:BK410)</f>
        <v>0</v>
      </c>
    </row>
    <row r="258" spans="1:65" s="2" customFormat="1" ht="24.2" customHeight="1">
      <c r="A258" s="35"/>
      <c r="B258" s="140"/>
      <c r="C258" s="141" t="s">
        <v>426</v>
      </c>
      <c r="D258" s="141" t="s">
        <v>137</v>
      </c>
      <c r="E258" s="142" t="s">
        <v>427</v>
      </c>
      <c r="F258" s="143" t="s">
        <v>428</v>
      </c>
      <c r="G258" s="144" t="s">
        <v>140</v>
      </c>
      <c r="H258" s="145">
        <v>18</v>
      </c>
      <c r="I258" s="146"/>
      <c r="J258" s="147">
        <f>ROUND(I258*H258,2)</f>
        <v>0</v>
      </c>
      <c r="K258" s="143" t="s">
        <v>141</v>
      </c>
      <c r="L258" s="36"/>
      <c r="M258" s="148" t="s">
        <v>3</v>
      </c>
      <c r="N258" s="149" t="s">
        <v>43</v>
      </c>
      <c r="O258" s="56"/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52" t="s">
        <v>142</v>
      </c>
      <c r="AT258" s="152" t="s">
        <v>137</v>
      </c>
      <c r="AU258" s="152" t="s">
        <v>82</v>
      </c>
      <c r="AY258" s="20" t="s">
        <v>135</v>
      </c>
      <c r="BE258" s="153">
        <f>IF(N258="základní",J258,0)</f>
        <v>0</v>
      </c>
      <c r="BF258" s="153">
        <f>IF(N258="snížená",J258,0)</f>
        <v>0</v>
      </c>
      <c r="BG258" s="153">
        <f>IF(N258="zákl. přenesená",J258,0)</f>
        <v>0</v>
      </c>
      <c r="BH258" s="153">
        <f>IF(N258="sníž. přenesená",J258,0)</f>
        <v>0</v>
      </c>
      <c r="BI258" s="153">
        <f>IF(N258="nulová",J258,0)</f>
        <v>0</v>
      </c>
      <c r="BJ258" s="20" t="s">
        <v>80</v>
      </c>
      <c r="BK258" s="153">
        <f>ROUND(I258*H258,2)</f>
        <v>0</v>
      </c>
      <c r="BL258" s="20" t="s">
        <v>142</v>
      </c>
      <c r="BM258" s="152" t="s">
        <v>429</v>
      </c>
    </row>
    <row r="259" spans="1:65" s="2" customFormat="1">
      <c r="A259" s="35"/>
      <c r="B259" s="36"/>
      <c r="C259" s="35"/>
      <c r="D259" s="154" t="s">
        <v>144</v>
      </c>
      <c r="E259" s="35"/>
      <c r="F259" s="155" t="s">
        <v>430</v>
      </c>
      <c r="G259" s="35"/>
      <c r="H259" s="35"/>
      <c r="I259" s="156"/>
      <c r="J259" s="35"/>
      <c r="K259" s="35"/>
      <c r="L259" s="36"/>
      <c r="M259" s="157"/>
      <c r="N259" s="158"/>
      <c r="O259" s="56"/>
      <c r="P259" s="56"/>
      <c r="Q259" s="56"/>
      <c r="R259" s="56"/>
      <c r="S259" s="56"/>
      <c r="T259" s="57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20" t="s">
        <v>144</v>
      </c>
      <c r="AU259" s="20" t="s">
        <v>82</v>
      </c>
    </row>
    <row r="260" spans="1:65" s="15" customFormat="1">
      <c r="B260" s="186"/>
      <c r="D260" s="160" t="s">
        <v>146</v>
      </c>
      <c r="E260" s="187" t="s">
        <v>3</v>
      </c>
      <c r="F260" s="188" t="s">
        <v>431</v>
      </c>
      <c r="H260" s="187" t="s">
        <v>3</v>
      </c>
      <c r="I260" s="189"/>
      <c r="L260" s="186"/>
      <c r="M260" s="190"/>
      <c r="N260" s="191"/>
      <c r="O260" s="191"/>
      <c r="P260" s="191"/>
      <c r="Q260" s="191"/>
      <c r="R260" s="191"/>
      <c r="S260" s="191"/>
      <c r="T260" s="192"/>
      <c r="AT260" s="187" t="s">
        <v>146</v>
      </c>
      <c r="AU260" s="187" t="s">
        <v>82</v>
      </c>
      <c r="AV260" s="15" t="s">
        <v>80</v>
      </c>
      <c r="AW260" s="15" t="s">
        <v>33</v>
      </c>
      <c r="AX260" s="15" t="s">
        <v>72</v>
      </c>
      <c r="AY260" s="187" t="s">
        <v>135</v>
      </c>
    </row>
    <row r="261" spans="1:65" s="13" customFormat="1">
      <c r="B261" s="159"/>
      <c r="D261" s="160" t="s">
        <v>146</v>
      </c>
      <c r="E261" s="161" t="s">
        <v>3</v>
      </c>
      <c r="F261" s="162" t="s">
        <v>432</v>
      </c>
      <c r="H261" s="163">
        <v>18</v>
      </c>
      <c r="I261" s="164"/>
      <c r="L261" s="159"/>
      <c r="M261" s="165"/>
      <c r="N261" s="166"/>
      <c r="O261" s="166"/>
      <c r="P261" s="166"/>
      <c r="Q261" s="166"/>
      <c r="R261" s="166"/>
      <c r="S261" s="166"/>
      <c r="T261" s="167"/>
      <c r="AT261" s="161" t="s">
        <v>146</v>
      </c>
      <c r="AU261" s="161" t="s">
        <v>82</v>
      </c>
      <c r="AV261" s="13" t="s">
        <v>82</v>
      </c>
      <c r="AW261" s="13" t="s">
        <v>33</v>
      </c>
      <c r="AX261" s="13" t="s">
        <v>80</v>
      </c>
      <c r="AY261" s="161" t="s">
        <v>135</v>
      </c>
    </row>
    <row r="262" spans="1:65" s="2" customFormat="1" ht="24.2" customHeight="1">
      <c r="A262" s="35"/>
      <c r="B262" s="140"/>
      <c r="C262" s="141" t="s">
        <v>433</v>
      </c>
      <c r="D262" s="141" t="s">
        <v>137</v>
      </c>
      <c r="E262" s="142" t="s">
        <v>434</v>
      </c>
      <c r="F262" s="143" t="s">
        <v>435</v>
      </c>
      <c r="G262" s="144" t="s">
        <v>140</v>
      </c>
      <c r="H262" s="145">
        <v>1045.75</v>
      </c>
      <c r="I262" s="146"/>
      <c r="J262" s="147">
        <f>ROUND(I262*H262,2)</f>
        <v>0</v>
      </c>
      <c r="K262" s="143" t="s">
        <v>141</v>
      </c>
      <c r="L262" s="36"/>
      <c r="M262" s="148" t="s">
        <v>3</v>
      </c>
      <c r="N262" s="149" t="s">
        <v>43</v>
      </c>
      <c r="O262" s="56"/>
      <c r="P262" s="150">
        <f>O262*H262</f>
        <v>0</v>
      </c>
      <c r="Q262" s="150">
        <v>4.0000000000000003E-5</v>
      </c>
      <c r="R262" s="150">
        <f>Q262*H262</f>
        <v>4.1830000000000006E-2</v>
      </c>
      <c r="S262" s="150">
        <v>0</v>
      </c>
      <c r="T262" s="151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52" t="s">
        <v>142</v>
      </c>
      <c r="AT262" s="152" t="s">
        <v>137</v>
      </c>
      <c r="AU262" s="152" t="s">
        <v>82</v>
      </c>
      <c r="AY262" s="20" t="s">
        <v>135</v>
      </c>
      <c r="BE262" s="153">
        <f>IF(N262="základní",J262,0)</f>
        <v>0</v>
      </c>
      <c r="BF262" s="153">
        <f>IF(N262="snížená",J262,0)</f>
        <v>0</v>
      </c>
      <c r="BG262" s="153">
        <f>IF(N262="zákl. přenesená",J262,0)</f>
        <v>0</v>
      </c>
      <c r="BH262" s="153">
        <f>IF(N262="sníž. přenesená",J262,0)</f>
        <v>0</v>
      </c>
      <c r="BI262" s="153">
        <f>IF(N262="nulová",J262,0)</f>
        <v>0</v>
      </c>
      <c r="BJ262" s="20" t="s">
        <v>80</v>
      </c>
      <c r="BK262" s="153">
        <f>ROUND(I262*H262,2)</f>
        <v>0</v>
      </c>
      <c r="BL262" s="20" t="s">
        <v>142</v>
      </c>
      <c r="BM262" s="152" t="s">
        <v>436</v>
      </c>
    </row>
    <row r="263" spans="1:65" s="2" customFormat="1">
      <c r="A263" s="35"/>
      <c r="B263" s="36"/>
      <c r="C263" s="35"/>
      <c r="D263" s="154" t="s">
        <v>144</v>
      </c>
      <c r="E263" s="35"/>
      <c r="F263" s="155" t="s">
        <v>437</v>
      </c>
      <c r="G263" s="35"/>
      <c r="H263" s="35"/>
      <c r="I263" s="156"/>
      <c r="J263" s="35"/>
      <c r="K263" s="35"/>
      <c r="L263" s="36"/>
      <c r="M263" s="157"/>
      <c r="N263" s="158"/>
      <c r="O263" s="56"/>
      <c r="P263" s="56"/>
      <c r="Q263" s="56"/>
      <c r="R263" s="56"/>
      <c r="S263" s="56"/>
      <c r="T263" s="57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20" t="s">
        <v>144</v>
      </c>
      <c r="AU263" s="20" t="s">
        <v>82</v>
      </c>
    </row>
    <row r="264" spans="1:65" s="15" customFormat="1">
      <c r="B264" s="186"/>
      <c r="D264" s="160" t="s">
        <v>146</v>
      </c>
      <c r="E264" s="187" t="s">
        <v>3</v>
      </c>
      <c r="F264" s="188" t="s">
        <v>438</v>
      </c>
      <c r="H264" s="187" t="s">
        <v>3</v>
      </c>
      <c r="I264" s="189"/>
      <c r="L264" s="186"/>
      <c r="M264" s="190"/>
      <c r="N264" s="191"/>
      <c r="O264" s="191"/>
      <c r="P264" s="191"/>
      <c r="Q264" s="191"/>
      <c r="R264" s="191"/>
      <c r="S264" s="191"/>
      <c r="T264" s="192"/>
      <c r="AT264" s="187" t="s">
        <v>146</v>
      </c>
      <c r="AU264" s="187" t="s">
        <v>82</v>
      </c>
      <c r="AV264" s="15" t="s">
        <v>80</v>
      </c>
      <c r="AW264" s="15" t="s">
        <v>33</v>
      </c>
      <c r="AX264" s="15" t="s">
        <v>72</v>
      </c>
      <c r="AY264" s="187" t="s">
        <v>135</v>
      </c>
    </row>
    <row r="265" spans="1:65" s="13" customFormat="1">
      <c r="B265" s="159"/>
      <c r="D265" s="160" t="s">
        <v>146</v>
      </c>
      <c r="E265" s="161" t="s">
        <v>3</v>
      </c>
      <c r="F265" s="162" t="s">
        <v>439</v>
      </c>
      <c r="H265" s="163">
        <v>111</v>
      </c>
      <c r="I265" s="164"/>
      <c r="L265" s="159"/>
      <c r="M265" s="165"/>
      <c r="N265" s="166"/>
      <c r="O265" s="166"/>
      <c r="P265" s="166"/>
      <c r="Q265" s="166"/>
      <c r="R265" s="166"/>
      <c r="S265" s="166"/>
      <c r="T265" s="167"/>
      <c r="AT265" s="161" t="s">
        <v>146</v>
      </c>
      <c r="AU265" s="161" t="s">
        <v>82</v>
      </c>
      <c r="AV265" s="13" t="s">
        <v>82</v>
      </c>
      <c r="AW265" s="13" t="s">
        <v>33</v>
      </c>
      <c r="AX265" s="13" t="s">
        <v>72</v>
      </c>
      <c r="AY265" s="161" t="s">
        <v>135</v>
      </c>
    </row>
    <row r="266" spans="1:65" s="15" customFormat="1">
      <c r="B266" s="186"/>
      <c r="D266" s="160" t="s">
        <v>146</v>
      </c>
      <c r="E266" s="187" t="s">
        <v>3</v>
      </c>
      <c r="F266" s="188" t="s">
        <v>440</v>
      </c>
      <c r="H266" s="187" t="s">
        <v>3</v>
      </c>
      <c r="I266" s="189"/>
      <c r="L266" s="186"/>
      <c r="M266" s="190"/>
      <c r="N266" s="191"/>
      <c r="O266" s="191"/>
      <c r="P266" s="191"/>
      <c r="Q266" s="191"/>
      <c r="R266" s="191"/>
      <c r="S266" s="191"/>
      <c r="T266" s="192"/>
      <c r="AT266" s="187" t="s">
        <v>146</v>
      </c>
      <c r="AU266" s="187" t="s">
        <v>82</v>
      </c>
      <c r="AV266" s="15" t="s">
        <v>80</v>
      </c>
      <c r="AW266" s="15" t="s">
        <v>33</v>
      </c>
      <c r="AX266" s="15" t="s">
        <v>72</v>
      </c>
      <c r="AY266" s="187" t="s">
        <v>135</v>
      </c>
    </row>
    <row r="267" spans="1:65" s="13" customFormat="1">
      <c r="B267" s="159"/>
      <c r="D267" s="160" t="s">
        <v>146</v>
      </c>
      <c r="E267" s="161" t="s">
        <v>3</v>
      </c>
      <c r="F267" s="162" t="s">
        <v>441</v>
      </c>
      <c r="H267" s="163">
        <v>630.5</v>
      </c>
      <c r="I267" s="164"/>
      <c r="L267" s="159"/>
      <c r="M267" s="165"/>
      <c r="N267" s="166"/>
      <c r="O267" s="166"/>
      <c r="P267" s="166"/>
      <c r="Q267" s="166"/>
      <c r="R267" s="166"/>
      <c r="S267" s="166"/>
      <c r="T267" s="167"/>
      <c r="AT267" s="161" t="s">
        <v>146</v>
      </c>
      <c r="AU267" s="161" t="s">
        <v>82</v>
      </c>
      <c r="AV267" s="13" t="s">
        <v>82</v>
      </c>
      <c r="AW267" s="13" t="s">
        <v>33</v>
      </c>
      <c r="AX267" s="13" t="s">
        <v>72</v>
      </c>
      <c r="AY267" s="161" t="s">
        <v>135</v>
      </c>
    </row>
    <row r="268" spans="1:65" s="13" customFormat="1">
      <c r="B268" s="159"/>
      <c r="D268" s="160" t="s">
        <v>146</v>
      </c>
      <c r="E268" s="161" t="s">
        <v>3</v>
      </c>
      <c r="F268" s="162" t="s">
        <v>442</v>
      </c>
      <c r="H268" s="163">
        <v>304.25</v>
      </c>
      <c r="I268" s="164"/>
      <c r="L268" s="159"/>
      <c r="M268" s="165"/>
      <c r="N268" s="166"/>
      <c r="O268" s="166"/>
      <c r="P268" s="166"/>
      <c r="Q268" s="166"/>
      <c r="R268" s="166"/>
      <c r="S268" s="166"/>
      <c r="T268" s="167"/>
      <c r="AT268" s="161" t="s">
        <v>146</v>
      </c>
      <c r="AU268" s="161" t="s">
        <v>82</v>
      </c>
      <c r="AV268" s="13" t="s">
        <v>82</v>
      </c>
      <c r="AW268" s="13" t="s">
        <v>33</v>
      </c>
      <c r="AX268" s="13" t="s">
        <v>72</v>
      </c>
      <c r="AY268" s="161" t="s">
        <v>135</v>
      </c>
    </row>
    <row r="269" spans="1:65" s="14" customFormat="1">
      <c r="B269" s="178"/>
      <c r="D269" s="160" t="s">
        <v>146</v>
      </c>
      <c r="E269" s="179" t="s">
        <v>3</v>
      </c>
      <c r="F269" s="180" t="s">
        <v>215</v>
      </c>
      <c r="H269" s="181">
        <v>1045.75</v>
      </c>
      <c r="I269" s="182"/>
      <c r="L269" s="178"/>
      <c r="M269" s="183"/>
      <c r="N269" s="184"/>
      <c r="O269" s="184"/>
      <c r="P269" s="184"/>
      <c r="Q269" s="184"/>
      <c r="R269" s="184"/>
      <c r="S269" s="184"/>
      <c r="T269" s="185"/>
      <c r="AT269" s="179" t="s">
        <v>146</v>
      </c>
      <c r="AU269" s="179" t="s">
        <v>82</v>
      </c>
      <c r="AV269" s="14" t="s">
        <v>142</v>
      </c>
      <c r="AW269" s="14" t="s">
        <v>33</v>
      </c>
      <c r="AX269" s="14" t="s">
        <v>80</v>
      </c>
      <c r="AY269" s="179" t="s">
        <v>135</v>
      </c>
    </row>
    <row r="270" spans="1:65" s="2" customFormat="1" ht="16.5" customHeight="1">
      <c r="A270" s="35"/>
      <c r="B270" s="140"/>
      <c r="C270" s="141" t="s">
        <v>443</v>
      </c>
      <c r="D270" s="141" t="s">
        <v>137</v>
      </c>
      <c r="E270" s="142" t="s">
        <v>444</v>
      </c>
      <c r="F270" s="143" t="s">
        <v>445</v>
      </c>
      <c r="G270" s="144" t="s">
        <v>192</v>
      </c>
      <c r="H270" s="145">
        <v>9</v>
      </c>
      <c r="I270" s="146"/>
      <c r="J270" s="147">
        <f>ROUND(I270*H270,2)</f>
        <v>0</v>
      </c>
      <c r="K270" s="143" t="s">
        <v>141</v>
      </c>
      <c r="L270" s="36"/>
      <c r="M270" s="148" t="s">
        <v>3</v>
      </c>
      <c r="N270" s="149" t="s">
        <v>43</v>
      </c>
      <c r="O270" s="56"/>
      <c r="P270" s="150">
        <f>O270*H270</f>
        <v>0</v>
      </c>
      <c r="Q270" s="150">
        <v>1.1E-4</v>
      </c>
      <c r="R270" s="150">
        <f>Q270*H270</f>
        <v>9.8999999999999999E-4</v>
      </c>
      <c r="S270" s="150">
        <v>0</v>
      </c>
      <c r="T270" s="151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52" t="s">
        <v>142</v>
      </c>
      <c r="AT270" s="152" t="s">
        <v>137</v>
      </c>
      <c r="AU270" s="152" t="s">
        <v>82</v>
      </c>
      <c r="AY270" s="20" t="s">
        <v>135</v>
      </c>
      <c r="BE270" s="153">
        <f>IF(N270="základní",J270,0)</f>
        <v>0</v>
      </c>
      <c r="BF270" s="153">
        <f>IF(N270="snížená",J270,0)</f>
        <v>0</v>
      </c>
      <c r="BG270" s="153">
        <f>IF(N270="zákl. přenesená",J270,0)</f>
        <v>0</v>
      </c>
      <c r="BH270" s="153">
        <f>IF(N270="sníž. přenesená",J270,0)</f>
        <v>0</v>
      </c>
      <c r="BI270" s="153">
        <f>IF(N270="nulová",J270,0)</f>
        <v>0</v>
      </c>
      <c r="BJ270" s="20" t="s">
        <v>80</v>
      </c>
      <c r="BK270" s="153">
        <f>ROUND(I270*H270,2)</f>
        <v>0</v>
      </c>
      <c r="BL270" s="20" t="s">
        <v>142</v>
      </c>
      <c r="BM270" s="152" t="s">
        <v>446</v>
      </c>
    </row>
    <row r="271" spans="1:65" s="2" customFormat="1">
      <c r="A271" s="35"/>
      <c r="B271" s="36"/>
      <c r="C271" s="35"/>
      <c r="D271" s="154" t="s">
        <v>144</v>
      </c>
      <c r="E271" s="35"/>
      <c r="F271" s="155" t="s">
        <v>447</v>
      </c>
      <c r="G271" s="35"/>
      <c r="H271" s="35"/>
      <c r="I271" s="156"/>
      <c r="J271" s="35"/>
      <c r="K271" s="35"/>
      <c r="L271" s="36"/>
      <c r="M271" s="157"/>
      <c r="N271" s="158"/>
      <c r="O271" s="56"/>
      <c r="P271" s="56"/>
      <c r="Q271" s="56"/>
      <c r="R271" s="56"/>
      <c r="S271" s="56"/>
      <c r="T271" s="57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20" t="s">
        <v>144</v>
      </c>
      <c r="AU271" s="20" t="s">
        <v>82</v>
      </c>
    </row>
    <row r="272" spans="1:65" s="2" customFormat="1" ht="16.5" customHeight="1">
      <c r="A272" s="35"/>
      <c r="B272" s="140"/>
      <c r="C272" s="168" t="s">
        <v>448</v>
      </c>
      <c r="D272" s="168" t="s">
        <v>202</v>
      </c>
      <c r="E272" s="169" t="s">
        <v>449</v>
      </c>
      <c r="F272" s="170" t="s">
        <v>450</v>
      </c>
      <c r="G272" s="171" t="s">
        <v>192</v>
      </c>
      <c r="H272" s="172">
        <v>9</v>
      </c>
      <c r="I272" s="173"/>
      <c r="J272" s="174">
        <f>ROUND(I272*H272,2)</f>
        <v>0</v>
      </c>
      <c r="K272" s="170" t="s">
        <v>141</v>
      </c>
      <c r="L272" s="175"/>
      <c r="M272" s="176" t="s">
        <v>3</v>
      </c>
      <c r="N272" s="177" t="s">
        <v>43</v>
      </c>
      <c r="O272" s="56"/>
      <c r="P272" s="150">
        <f>O272*H272</f>
        <v>0</v>
      </c>
      <c r="Q272" s="150">
        <v>1.0699999999999999E-2</v>
      </c>
      <c r="R272" s="150">
        <f>Q272*H272</f>
        <v>9.6299999999999997E-2</v>
      </c>
      <c r="S272" s="150">
        <v>0</v>
      </c>
      <c r="T272" s="151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52" t="s">
        <v>183</v>
      </c>
      <c r="AT272" s="152" t="s">
        <v>202</v>
      </c>
      <c r="AU272" s="152" t="s">
        <v>82</v>
      </c>
      <c r="AY272" s="20" t="s">
        <v>135</v>
      </c>
      <c r="BE272" s="153">
        <f>IF(N272="základní",J272,0)</f>
        <v>0</v>
      </c>
      <c r="BF272" s="153">
        <f>IF(N272="snížená",J272,0)</f>
        <v>0</v>
      </c>
      <c r="BG272" s="153">
        <f>IF(N272="zákl. přenesená",J272,0)</f>
        <v>0</v>
      </c>
      <c r="BH272" s="153">
        <f>IF(N272="sníž. přenesená",J272,0)</f>
        <v>0</v>
      </c>
      <c r="BI272" s="153">
        <f>IF(N272="nulová",J272,0)</f>
        <v>0</v>
      </c>
      <c r="BJ272" s="20" t="s">
        <v>80</v>
      </c>
      <c r="BK272" s="153">
        <f>ROUND(I272*H272,2)</f>
        <v>0</v>
      </c>
      <c r="BL272" s="20" t="s">
        <v>142</v>
      </c>
      <c r="BM272" s="152" t="s">
        <v>451</v>
      </c>
    </row>
    <row r="273" spans="1:65" s="2" customFormat="1" ht="16.5" customHeight="1">
      <c r="A273" s="35"/>
      <c r="B273" s="140"/>
      <c r="C273" s="141" t="s">
        <v>452</v>
      </c>
      <c r="D273" s="141" t="s">
        <v>137</v>
      </c>
      <c r="E273" s="142" t="s">
        <v>453</v>
      </c>
      <c r="F273" s="143" t="s">
        <v>454</v>
      </c>
      <c r="G273" s="144" t="s">
        <v>291</v>
      </c>
      <c r="H273" s="145">
        <v>25</v>
      </c>
      <c r="I273" s="146"/>
      <c r="J273" s="147">
        <f>ROUND(I273*H273,2)</f>
        <v>0</v>
      </c>
      <c r="K273" s="143" t="s">
        <v>141</v>
      </c>
      <c r="L273" s="36"/>
      <c r="M273" s="148" t="s">
        <v>3</v>
      </c>
      <c r="N273" s="149" t="s">
        <v>43</v>
      </c>
      <c r="O273" s="56"/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52" t="s">
        <v>142</v>
      </c>
      <c r="AT273" s="152" t="s">
        <v>137</v>
      </c>
      <c r="AU273" s="152" t="s">
        <v>82</v>
      </c>
      <c r="AY273" s="20" t="s">
        <v>135</v>
      </c>
      <c r="BE273" s="153">
        <f>IF(N273="základní",J273,0)</f>
        <v>0</v>
      </c>
      <c r="BF273" s="153">
        <f>IF(N273="snížená",J273,0)</f>
        <v>0</v>
      </c>
      <c r="BG273" s="153">
        <f>IF(N273="zákl. přenesená",J273,0)</f>
        <v>0</v>
      </c>
      <c r="BH273" s="153">
        <f>IF(N273="sníž. přenesená",J273,0)</f>
        <v>0</v>
      </c>
      <c r="BI273" s="153">
        <f>IF(N273="nulová",J273,0)</f>
        <v>0</v>
      </c>
      <c r="BJ273" s="20" t="s">
        <v>80</v>
      </c>
      <c r="BK273" s="153">
        <f>ROUND(I273*H273,2)</f>
        <v>0</v>
      </c>
      <c r="BL273" s="20" t="s">
        <v>142</v>
      </c>
      <c r="BM273" s="152" t="s">
        <v>455</v>
      </c>
    </row>
    <row r="274" spans="1:65" s="2" customFormat="1">
      <c r="A274" s="35"/>
      <c r="B274" s="36"/>
      <c r="C274" s="35"/>
      <c r="D274" s="154" t="s">
        <v>144</v>
      </c>
      <c r="E274" s="35"/>
      <c r="F274" s="155" t="s">
        <v>456</v>
      </c>
      <c r="G274" s="35"/>
      <c r="H274" s="35"/>
      <c r="I274" s="156"/>
      <c r="J274" s="35"/>
      <c r="K274" s="35"/>
      <c r="L274" s="36"/>
      <c r="M274" s="157"/>
      <c r="N274" s="158"/>
      <c r="O274" s="56"/>
      <c r="P274" s="56"/>
      <c r="Q274" s="56"/>
      <c r="R274" s="56"/>
      <c r="S274" s="56"/>
      <c r="T274" s="57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20" t="s">
        <v>144</v>
      </c>
      <c r="AU274" s="20" t="s">
        <v>82</v>
      </c>
    </row>
    <row r="275" spans="1:65" s="2" customFormat="1" ht="24.2" customHeight="1">
      <c r="A275" s="35"/>
      <c r="B275" s="140"/>
      <c r="C275" s="168" t="s">
        <v>457</v>
      </c>
      <c r="D275" s="168" t="s">
        <v>202</v>
      </c>
      <c r="E275" s="169" t="s">
        <v>458</v>
      </c>
      <c r="F275" s="170" t="s">
        <v>459</v>
      </c>
      <c r="G275" s="171" t="s">
        <v>291</v>
      </c>
      <c r="H275" s="172">
        <v>27.5</v>
      </c>
      <c r="I275" s="173"/>
      <c r="J275" s="174">
        <f>ROUND(I275*H275,2)</f>
        <v>0</v>
      </c>
      <c r="K275" s="170" t="s">
        <v>141</v>
      </c>
      <c r="L275" s="175"/>
      <c r="M275" s="176" t="s">
        <v>3</v>
      </c>
      <c r="N275" s="177" t="s">
        <v>43</v>
      </c>
      <c r="O275" s="56"/>
      <c r="P275" s="150">
        <f>O275*H275</f>
        <v>0</v>
      </c>
      <c r="Q275" s="150">
        <v>2.0000000000000001E-4</v>
      </c>
      <c r="R275" s="150">
        <f>Q275*H275</f>
        <v>5.5000000000000005E-3</v>
      </c>
      <c r="S275" s="150">
        <v>0</v>
      </c>
      <c r="T275" s="151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52" t="s">
        <v>183</v>
      </c>
      <c r="AT275" s="152" t="s">
        <v>202</v>
      </c>
      <c r="AU275" s="152" t="s">
        <v>82</v>
      </c>
      <c r="AY275" s="20" t="s">
        <v>135</v>
      </c>
      <c r="BE275" s="153">
        <f>IF(N275="základní",J275,0)</f>
        <v>0</v>
      </c>
      <c r="BF275" s="153">
        <f>IF(N275="snížená",J275,0)</f>
        <v>0</v>
      </c>
      <c r="BG275" s="153">
        <f>IF(N275="zákl. přenesená",J275,0)</f>
        <v>0</v>
      </c>
      <c r="BH275" s="153">
        <f>IF(N275="sníž. přenesená",J275,0)</f>
        <v>0</v>
      </c>
      <c r="BI275" s="153">
        <f>IF(N275="nulová",J275,0)</f>
        <v>0</v>
      </c>
      <c r="BJ275" s="20" t="s">
        <v>80</v>
      </c>
      <c r="BK275" s="153">
        <f>ROUND(I275*H275,2)</f>
        <v>0</v>
      </c>
      <c r="BL275" s="20" t="s">
        <v>142</v>
      </c>
      <c r="BM275" s="152" t="s">
        <v>460</v>
      </c>
    </row>
    <row r="276" spans="1:65" s="13" customFormat="1">
      <c r="B276" s="159"/>
      <c r="D276" s="160" t="s">
        <v>146</v>
      </c>
      <c r="F276" s="162" t="s">
        <v>461</v>
      </c>
      <c r="H276" s="163">
        <v>27.5</v>
      </c>
      <c r="I276" s="164"/>
      <c r="L276" s="159"/>
      <c r="M276" s="165"/>
      <c r="N276" s="166"/>
      <c r="O276" s="166"/>
      <c r="P276" s="166"/>
      <c r="Q276" s="166"/>
      <c r="R276" s="166"/>
      <c r="S276" s="166"/>
      <c r="T276" s="167"/>
      <c r="AT276" s="161" t="s">
        <v>146</v>
      </c>
      <c r="AU276" s="161" t="s">
        <v>82</v>
      </c>
      <c r="AV276" s="13" t="s">
        <v>82</v>
      </c>
      <c r="AW276" s="13" t="s">
        <v>4</v>
      </c>
      <c r="AX276" s="13" t="s">
        <v>80</v>
      </c>
      <c r="AY276" s="161" t="s">
        <v>135</v>
      </c>
    </row>
    <row r="277" spans="1:65" s="2" customFormat="1" ht="16.5" customHeight="1">
      <c r="A277" s="35"/>
      <c r="B277" s="140"/>
      <c r="C277" s="168" t="s">
        <v>462</v>
      </c>
      <c r="D277" s="168" t="s">
        <v>202</v>
      </c>
      <c r="E277" s="169" t="s">
        <v>463</v>
      </c>
      <c r="F277" s="170" t="s">
        <v>464</v>
      </c>
      <c r="G277" s="171" t="s">
        <v>291</v>
      </c>
      <c r="H277" s="172">
        <v>25</v>
      </c>
      <c r="I277" s="173"/>
      <c r="J277" s="174">
        <f>ROUND(I277*H277,2)</f>
        <v>0</v>
      </c>
      <c r="K277" s="170" t="s">
        <v>141</v>
      </c>
      <c r="L277" s="175"/>
      <c r="M277" s="176" t="s">
        <v>3</v>
      </c>
      <c r="N277" s="177" t="s">
        <v>43</v>
      </c>
      <c r="O277" s="56"/>
      <c r="P277" s="150">
        <f>O277*H277</f>
        <v>0</v>
      </c>
      <c r="Q277" s="150">
        <v>7.5000000000000002E-4</v>
      </c>
      <c r="R277" s="150">
        <f>Q277*H277</f>
        <v>1.8749999999999999E-2</v>
      </c>
      <c r="S277" s="150">
        <v>0</v>
      </c>
      <c r="T277" s="151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52" t="s">
        <v>183</v>
      </c>
      <c r="AT277" s="152" t="s">
        <v>202</v>
      </c>
      <c r="AU277" s="152" t="s">
        <v>82</v>
      </c>
      <c r="AY277" s="20" t="s">
        <v>135</v>
      </c>
      <c r="BE277" s="153">
        <f>IF(N277="základní",J277,0)</f>
        <v>0</v>
      </c>
      <c r="BF277" s="153">
        <f>IF(N277="snížená",J277,0)</f>
        <v>0</v>
      </c>
      <c r="BG277" s="153">
        <f>IF(N277="zákl. přenesená",J277,0)</f>
        <v>0</v>
      </c>
      <c r="BH277" s="153">
        <f>IF(N277="sníž. přenesená",J277,0)</f>
        <v>0</v>
      </c>
      <c r="BI277" s="153">
        <f>IF(N277="nulová",J277,0)</f>
        <v>0</v>
      </c>
      <c r="BJ277" s="20" t="s">
        <v>80</v>
      </c>
      <c r="BK277" s="153">
        <f>ROUND(I277*H277,2)</f>
        <v>0</v>
      </c>
      <c r="BL277" s="20" t="s">
        <v>142</v>
      </c>
      <c r="BM277" s="152" t="s">
        <v>465</v>
      </c>
    </row>
    <row r="278" spans="1:65" s="2" customFormat="1" ht="16.5" customHeight="1">
      <c r="A278" s="35"/>
      <c r="B278" s="140"/>
      <c r="C278" s="141" t="s">
        <v>466</v>
      </c>
      <c r="D278" s="141" t="s">
        <v>137</v>
      </c>
      <c r="E278" s="142" t="s">
        <v>467</v>
      </c>
      <c r="F278" s="143" t="s">
        <v>468</v>
      </c>
      <c r="G278" s="144" t="s">
        <v>140</v>
      </c>
      <c r="H278" s="145">
        <v>3.5750000000000002</v>
      </c>
      <c r="I278" s="146"/>
      <c r="J278" s="147">
        <f>ROUND(I278*H278,2)</f>
        <v>0</v>
      </c>
      <c r="K278" s="143" t="s">
        <v>141</v>
      </c>
      <c r="L278" s="36"/>
      <c r="M278" s="148" t="s">
        <v>3</v>
      </c>
      <c r="N278" s="149" t="s">
        <v>43</v>
      </c>
      <c r="O278" s="56"/>
      <c r="P278" s="150">
        <f>O278*H278</f>
        <v>0</v>
      </c>
      <c r="Q278" s="150">
        <v>0</v>
      </c>
      <c r="R278" s="150">
        <f>Q278*H278</f>
        <v>0</v>
      </c>
      <c r="S278" s="150">
        <v>0.128</v>
      </c>
      <c r="T278" s="151">
        <f>S278*H278</f>
        <v>0.45760000000000001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52" t="s">
        <v>142</v>
      </c>
      <c r="AT278" s="152" t="s">
        <v>137</v>
      </c>
      <c r="AU278" s="152" t="s">
        <v>82</v>
      </c>
      <c r="AY278" s="20" t="s">
        <v>135</v>
      </c>
      <c r="BE278" s="153">
        <f>IF(N278="základní",J278,0)</f>
        <v>0</v>
      </c>
      <c r="BF278" s="153">
        <f>IF(N278="snížená",J278,0)</f>
        <v>0</v>
      </c>
      <c r="BG278" s="153">
        <f>IF(N278="zákl. přenesená",J278,0)</f>
        <v>0</v>
      </c>
      <c r="BH278" s="153">
        <f>IF(N278="sníž. přenesená",J278,0)</f>
        <v>0</v>
      </c>
      <c r="BI278" s="153">
        <f>IF(N278="nulová",J278,0)</f>
        <v>0</v>
      </c>
      <c r="BJ278" s="20" t="s">
        <v>80</v>
      </c>
      <c r="BK278" s="153">
        <f>ROUND(I278*H278,2)</f>
        <v>0</v>
      </c>
      <c r="BL278" s="20" t="s">
        <v>142</v>
      </c>
      <c r="BM278" s="152" t="s">
        <v>469</v>
      </c>
    </row>
    <row r="279" spans="1:65" s="2" customFormat="1">
      <c r="A279" s="35"/>
      <c r="B279" s="36"/>
      <c r="C279" s="35"/>
      <c r="D279" s="154" t="s">
        <v>144</v>
      </c>
      <c r="E279" s="35"/>
      <c r="F279" s="155" t="s">
        <v>470</v>
      </c>
      <c r="G279" s="35"/>
      <c r="H279" s="35"/>
      <c r="I279" s="156"/>
      <c r="J279" s="35"/>
      <c r="K279" s="35"/>
      <c r="L279" s="36"/>
      <c r="M279" s="157"/>
      <c r="N279" s="158"/>
      <c r="O279" s="56"/>
      <c r="P279" s="56"/>
      <c r="Q279" s="56"/>
      <c r="R279" s="56"/>
      <c r="S279" s="56"/>
      <c r="T279" s="57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20" t="s">
        <v>144</v>
      </c>
      <c r="AU279" s="20" t="s">
        <v>82</v>
      </c>
    </row>
    <row r="280" spans="1:65" s="13" customFormat="1">
      <c r="B280" s="159"/>
      <c r="D280" s="160" t="s">
        <v>146</v>
      </c>
      <c r="E280" s="161" t="s">
        <v>3</v>
      </c>
      <c r="F280" s="162" t="s">
        <v>471</v>
      </c>
      <c r="H280" s="163">
        <v>1.83</v>
      </c>
      <c r="I280" s="164"/>
      <c r="L280" s="159"/>
      <c r="M280" s="165"/>
      <c r="N280" s="166"/>
      <c r="O280" s="166"/>
      <c r="P280" s="166"/>
      <c r="Q280" s="166"/>
      <c r="R280" s="166"/>
      <c r="S280" s="166"/>
      <c r="T280" s="167"/>
      <c r="AT280" s="161" t="s">
        <v>146</v>
      </c>
      <c r="AU280" s="161" t="s">
        <v>82</v>
      </c>
      <c r="AV280" s="13" t="s">
        <v>82</v>
      </c>
      <c r="AW280" s="13" t="s">
        <v>33</v>
      </c>
      <c r="AX280" s="13" t="s">
        <v>72</v>
      </c>
      <c r="AY280" s="161" t="s">
        <v>135</v>
      </c>
    </row>
    <row r="281" spans="1:65" s="13" customFormat="1">
      <c r="B281" s="159"/>
      <c r="D281" s="160" t="s">
        <v>146</v>
      </c>
      <c r="E281" s="161" t="s">
        <v>3</v>
      </c>
      <c r="F281" s="162" t="s">
        <v>472</v>
      </c>
      <c r="H281" s="163">
        <v>1.7450000000000001</v>
      </c>
      <c r="I281" s="164"/>
      <c r="L281" s="159"/>
      <c r="M281" s="165"/>
      <c r="N281" s="166"/>
      <c r="O281" s="166"/>
      <c r="P281" s="166"/>
      <c r="Q281" s="166"/>
      <c r="R281" s="166"/>
      <c r="S281" s="166"/>
      <c r="T281" s="167"/>
      <c r="AT281" s="161" t="s">
        <v>146</v>
      </c>
      <c r="AU281" s="161" t="s">
        <v>82</v>
      </c>
      <c r="AV281" s="13" t="s">
        <v>82</v>
      </c>
      <c r="AW281" s="13" t="s">
        <v>33</v>
      </c>
      <c r="AX281" s="13" t="s">
        <v>72</v>
      </c>
      <c r="AY281" s="161" t="s">
        <v>135</v>
      </c>
    </row>
    <row r="282" spans="1:65" s="14" customFormat="1">
      <c r="B282" s="178"/>
      <c r="D282" s="160" t="s">
        <v>146</v>
      </c>
      <c r="E282" s="179" t="s">
        <v>3</v>
      </c>
      <c r="F282" s="180" t="s">
        <v>215</v>
      </c>
      <c r="H282" s="181">
        <v>3.5750000000000002</v>
      </c>
      <c r="I282" s="182"/>
      <c r="L282" s="178"/>
      <c r="M282" s="183"/>
      <c r="N282" s="184"/>
      <c r="O282" s="184"/>
      <c r="P282" s="184"/>
      <c r="Q282" s="184"/>
      <c r="R282" s="184"/>
      <c r="S282" s="184"/>
      <c r="T282" s="185"/>
      <c r="AT282" s="179" t="s">
        <v>146</v>
      </c>
      <c r="AU282" s="179" t="s">
        <v>82</v>
      </c>
      <c r="AV282" s="14" t="s">
        <v>142</v>
      </c>
      <c r="AW282" s="14" t="s">
        <v>33</v>
      </c>
      <c r="AX282" s="14" t="s">
        <v>80</v>
      </c>
      <c r="AY282" s="179" t="s">
        <v>135</v>
      </c>
    </row>
    <row r="283" spans="1:65" s="2" customFormat="1" ht="24.2" customHeight="1">
      <c r="A283" s="35"/>
      <c r="B283" s="140"/>
      <c r="C283" s="141" t="s">
        <v>473</v>
      </c>
      <c r="D283" s="141" t="s">
        <v>137</v>
      </c>
      <c r="E283" s="142" t="s">
        <v>474</v>
      </c>
      <c r="F283" s="143" t="s">
        <v>475</v>
      </c>
      <c r="G283" s="144" t="s">
        <v>156</v>
      </c>
      <c r="H283" s="145">
        <v>0.43099999999999999</v>
      </c>
      <c r="I283" s="146"/>
      <c r="J283" s="147">
        <f>ROUND(I283*H283,2)</f>
        <v>0</v>
      </c>
      <c r="K283" s="143" t="s">
        <v>141</v>
      </c>
      <c r="L283" s="36"/>
      <c r="M283" s="148" t="s">
        <v>3</v>
      </c>
      <c r="N283" s="149" t="s">
        <v>43</v>
      </c>
      <c r="O283" s="56"/>
      <c r="P283" s="150">
        <f>O283*H283</f>
        <v>0</v>
      </c>
      <c r="Q283" s="150">
        <v>0</v>
      </c>
      <c r="R283" s="150">
        <f>Q283*H283</f>
        <v>0</v>
      </c>
      <c r="S283" s="150">
        <v>0.7</v>
      </c>
      <c r="T283" s="151">
        <f>S283*H283</f>
        <v>0.30169999999999997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52" t="s">
        <v>142</v>
      </c>
      <c r="AT283" s="152" t="s">
        <v>137</v>
      </c>
      <c r="AU283" s="152" t="s">
        <v>82</v>
      </c>
      <c r="AY283" s="20" t="s">
        <v>135</v>
      </c>
      <c r="BE283" s="153">
        <f>IF(N283="základní",J283,0)</f>
        <v>0</v>
      </c>
      <c r="BF283" s="153">
        <f>IF(N283="snížená",J283,0)</f>
        <v>0</v>
      </c>
      <c r="BG283" s="153">
        <f>IF(N283="zákl. přenesená",J283,0)</f>
        <v>0</v>
      </c>
      <c r="BH283" s="153">
        <f>IF(N283="sníž. přenesená",J283,0)</f>
        <v>0</v>
      </c>
      <c r="BI283" s="153">
        <f>IF(N283="nulová",J283,0)</f>
        <v>0</v>
      </c>
      <c r="BJ283" s="20" t="s">
        <v>80</v>
      </c>
      <c r="BK283" s="153">
        <f>ROUND(I283*H283,2)</f>
        <v>0</v>
      </c>
      <c r="BL283" s="20" t="s">
        <v>142</v>
      </c>
      <c r="BM283" s="152" t="s">
        <v>476</v>
      </c>
    </row>
    <row r="284" spans="1:65" s="2" customFormat="1">
      <c r="A284" s="35"/>
      <c r="B284" s="36"/>
      <c r="C284" s="35"/>
      <c r="D284" s="154" t="s">
        <v>144</v>
      </c>
      <c r="E284" s="35"/>
      <c r="F284" s="155" t="s">
        <v>477</v>
      </c>
      <c r="G284" s="35"/>
      <c r="H284" s="35"/>
      <c r="I284" s="156"/>
      <c r="J284" s="35"/>
      <c r="K284" s="35"/>
      <c r="L284" s="36"/>
      <c r="M284" s="157"/>
      <c r="N284" s="158"/>
      <c r="O284" s="56"/>
      <c r="P284" s="56"/>
      <c r="Q284" s="56"/>
      <c r="R284" s="56"/>
      <c r="S284" s="56"/>
      <c r="T284" s="57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20" t="s">
        <v>144</v>
      </c>
      <c r="AU284" s="20" t="s">
        <v>82</v>
      </c>
    </row>
    <row r="285" spans="1:65" s="13" customFormat="1">
      <c r="B285" s="159"/>
      <c r="D285" s="160" t="s">
        <v>146</v>
      </c>
      <c r="E285" s="161" t="s">
        <v>3</v>
      </c>
      <c r="F285" s="162" t="s">
        <v>478</v>
      </c>
      <c r="H285" s="163">
        <v>0.43099999999999999</v>
      </c>
      <c r="I285" s="164"/>
      <c r="L285" s="159"/>
      <c r="M285" s="165"/>
      <c r="N285" s="166"/>
      <c r="O285" s="166"/>
      <c r="P285" s="166"/>
      <c r="Q285" s="166"/>
      <c r="R285" s="166"/>
      <c r="S285" s="166"/>
      <c r="T285" s="167"/>
      <c r="AT285" s="161" t="s">
        <v>146</v>
      </c>
      <c r="AU285" s="161" t="s">
        <v>82</v>
      </c>
      <c r="AV285" s="13" t="s">
        <v>82</v>
      </c>
      <c r="AW285" s="13" t="s">
        <v>33</v>
      </c>
      <c r="AX285" s="13" t="s">
        <v>80</v>
      </c>
      <c r="AY285" s="161" t="s">
        <v>135</v>
      </c>
    </row>
    <row r="286" spans="1:65" s="2" customFormat="1" ht="16.5" customHeight="1">
      <c r="A286" s="35"/>
      <c r="B286" s="140"/>
      <c r="C286" s="141" t="s">
        <v>479</v>
      </c>
      <c r="D286" s="141" t="s">
        <v>137</v>
      </c>
      <c r="E286" s="142" t="s">
        <v>480</v>
      </c>
      <c r="F286" s="143" t="s">
        <v>481</v>
      </c>
      <c r="G286" s="144" t="s">
        <v>140</v>
      </c>
      <c r="H286" s="145">
        <v>5.04</v>
      </c>
      <c r="I286" s="146"/>
      <c r="J286" s="147">
        <f>ROUND(I286*H286,2)</f>
        <v>0</v>
      </c>
      <c r="K286" s="143" t="s">
        <v>141</v>
      </c>
      <c r="L286" s="36"/>
      <c r="M286" s="148" t="s">
        <v>3</v>
      </c>
      <c r="N286" s="149" t="s">
        <v>43</v>
      </c>
      <c r="O286" s="56"/>
      <c r="P286" s="150">
        <f>O286*H286</f>
        <v>0</v>
      </c>
      <c r="Q286" s="150">
        <v>0</v>
      </c>
      <c r="R286" s="150">
        <f>Q286*H286</f>
        <v>0</v>
      </c>
      <c r="S286" s="150">
        <v>0.1</v>
      </c>
      <c r="T286" s="151">
        <f>S286*H286</f>
        <v>0.504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52" t="s">
        <v>142</v>
      </c>
      <c r="AT286" s="152" t="s">
        <v>137</v>
      </c>
      <c r="AU286" s="152" t="s">
        <v>82</v>
      </c>
      <c r="AY286" s="20" t="s">
        <v>135</v>
      </c>
      <c r="BE286" s="153">
        <f>IF(N286="základní",J286,0)</f>
        <v>0</v>
      </c>
      <c r="BF286" s="153">
        <f>IF(N286="snížená",J286,0)</f>
        <v>0</v>
      </c>
      <c r="BG286" s="153">
        <f>IF(N286="zákl. přenesená",J286,0)</f>
        <v>0</v>
      </c>
      <c r="BH286" s="153">
        <f>IF(N286="sníž. přenesená",J286,0)</f>
        <v>0</v>
      </c>
      <c r="BI286" s="153">
        <f>IF(N286="nulová",J286,0)</f>
        <v>0</v>
      </c>
      <c r="BJ286" s="20" t="s">
        <v>80</v>
      </c>
      <c r="BK286" s="153">
        <f>ROUND(I286*H286,2)</f>
        <v>0</v>
      </c>
      <c r="BL286" s="20" t="s">
        <v>142</v>
      </c>
      <c r="BM286" s="152" t="s">
        <v>482</v>
      </c>
    </row>
    <row r="287" spans="1:65" s="2" customFormat="1">
      <c r="A287" s="35"/>
      <c r="B287" s="36"/>
      <c r="C287" s="35"/>
      <c r="D287" s="154" t="s">
        <v>144</v>
      </c>
      <c r="E287" s="35"/>
      <c r="F287" s="155" t="s">
        <v>483</v>
      </c>
      <c r="G287" s="35"/>
      <c r="H287" s="35"/>
      <c r="I287" s="156"/>
      <c r="J287" s="35"/>
      <c r="K287" s="35"/>
      <c r="L287" s="36"/>
      <c r="M287" s="157"/>
      <c r="N287" s="158"/>
      <c r="O287" s="56"/>
      <c r="P287" s="56"/>
      <c r="Q287" s="56"/>
      <c r="R287" s="56"/>
      <c r="S287" s="56"/>
      <c r="T287" s="57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20" t="s">
        <v>144</v>
      </c>
      <c r="AU287" s="20" t="s">
        <v>82</v>
      </c>
    </row>
    <row r="288" spans="1:65" s="15" customFormat="1">
      <c r="B288" s="186"/>
      <c r="D288" s="160" t="s">
        <v>146</v>
      </c>
      <c r="E288" s="187" t="s">
        <v>3</v>
      </c>
      <c r="F288" s="188" t="s">
        <v>484</v>
      </c>
      <c r="H288" s="187" t="s">
        <v>3</v>
      </c>
      <c r="I288" s="189"/>
      <c r="L288" s="186"/>
      <c r="M288" s="190"/>
      <c r="N288" s="191"/>
      <c r="O288" s="191"/>
      <c r="P288" s="191"/>
      <c r="Q288" s="191"/>
      <c r="R288" s="191"/>
      <c r="S288" s="191"/>
      <c r="T288" s="192"/>
      <c r="AT288" s="187" t="s">
        <v>146</v>
      </c>
      <c r="AU288" s="187" t="s">
        <v>82</v>
      </c>
      <c r="AV288" s="15" t="s">
        <v>80</v>
      </c>
      <c r="AW288" s="15" t="s">
        <v>33</v>
      </c>
      <c r="AX288" s="15" t="s">
        <v>72</v>
      </c>
      <c r="AY288" s="187" t="s">
        <v>135</v>
      </c>
    </row>
    <row r="289" spans="1:65" s="13" customFormat="1">
      <c r="B289" s="159"/>
      <c r="D289" s="160" t="s">
        <v>146</v>
      </c>
      <c r="E289" s="161" t="s">
        <v>3</v>
      </c>
      <c r="F289" s="162" t="s">
        <v>485</v>
      </c>
      <c r="H289" s="163">
        <v>5.04</v>
      </c>
      <c r="I289" s="164"/>
      <c r="L289" s="159"/>
      <c r="M289" s="165"/>
      <c r="N289" s="166"/>
      <c r="O289" s="166"/>
      <c r="P289" s="166"/>
      <c r="Q289" s="166"/>
      <c r="R289" s="166"/>
      <c r="S289" s="166"/>
      <c r="T289" s="167"/>
      <c r="AT289" s="161" t="s">
        <v>146</v>
      </c>
      <c r="AU289" s="161" t="s">
        <v>82</v>
      </c>
      <c r="AV289" s="13" t="s">
        <v>82</v>
      </c>
      <c r="AW289" s="13" t="s">
        <v>33</v>
      </c>
      <c r="AX289" s="13" t="s">
        <v>80</v>
      </c>
      <c r="AY289" s="161" t="s">
        <v>135</v>
      </c>
    </row>
    <row r="290" spans="1:65" s="2" customFormat="1" ht="16.5" customHeight="1">
      <c r="A290" s="35"/>
      <c r="B290" s="140"/>
      <c r="C290" s="141" t="s">
        <v>486</v>
      </c>
      <c r="D290" s="141" t="s">
        <v>137</v>
      </c>
      <c r="E290" s="142" t="s">
        <v>487</v>
      </c>
      <c r="F290" s="143" t="s">
        <v>488</v>
      </c>
      <c r="G290" s="144" t="s">
        <v>192</v>
      </c>
      <c r="H290" s="145">
        <v>1</v>
      </c>
      <c r="I290" s="146"/>
      <c r="J290" s="147">
        <f>ROUND(I290*H290,2)</f>
        <v>0</v>
      </c>
      <c r="K290" s="143" t="s">
        <v>3</v>
      </c>
      <c r="L290" s="36"/>
      <c r="M290" s="148" t="s">
        <v>3</v>
      </c>
      <c r="N290" s="149" t="s">
        <v>43</v>
      </c>
      <c r="O290" s="56"/>
      <c r="P290" s="150">
        <f>O290*H290</f>
        <v>0</v>
      </c>
      <c r="Q290" s="150">
        <v>0</v>
      </c>
      <c r="R290" s="150">
        <f>Q290*H290</f>
        <v>0</v>
      </c>
      <c r="S290" s="150">
        <v>0.32</v>
      </c>
      <c r="T290" s="151">
        <f>S290*H290</f>
        <v>0.32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52" t="s">
        <v>142</v>
      </c>
      <c r="AT290" s="152" t="s">
        <v>137</v>
      </c>
      <c r="AU290" s="152" t="s">
        <v>82</v>
      </c>
      <c r="AY290" s="20" t="s">
        <v>135</v>
      </c>
      <c r="BE290" s="153">
        <f>IF(N290="základní",J290,0)</f>
        <v>0</v>
      </c>
      <c r="BF290" s="153">
        <f>IF(N290="snížená",J290,0)</f>
        <v>0</v>
      </c>
      <c r="BG290" s="153">
        <f>IF(N290="zákl. přenesená",J290,0)</f>
        <v>0</v>
      </c>
      <c r="BH290" s="153">
        <f>IF(N290="sníž. přenesená",J290,0)</f>
        <v>0</v>
      </c>
      <c r="BI290" s="153">
        <f>IF(N290="nulová",J290,0)</f>
        <v>0</v>
      </c>
      <c r="BJ290" s="20" t="s">
        <v>80</v>
      </c>
      <c r="BK290" s="153">
        <f>ROUND(I290*H290,2)</f>
        <v>0</v>
      </c>
      <c r="BL290" s="20" t="s">
        <v>142</v>
      </c>
      <c r="BM290" s="152" t="s">
        <v>489</v>
      </c>
    </row>
    <row r="291" spans="1:65" s="2" customFormat="1" ht="33" customHeight="1">
      <c r="A291" s="35"/>
      <c r="B291" s="140"/>
      <c r="C291" s="141" t="s">
        <v>490</v>
      </c>
      <c r="D291" s="141" t="s">
        <v>137</v>
      </c>
      <c r="E291" s="142" t="s">
        <v>491</v>
      </c>
      <c r="F291" s="143" t="s">
        <v>492</v>
      </c>
      <c r="G291" s="144" t="s">
        <v>192</v>
      </c>
      <c r="H291" s="145">
        <v>18</v>
      </c>
      <c r="I291" s="146"/>
      <c r="J291" s="147">
        <f>ROUND(I291*H291,2)</f>
        <v>0</v>
      </c>
      <c r="K291" s="143" t="s">
        <v>141</v>
      </c>
      <c r="L291" s="36"/>
      <c r="M291" s="148" t="s">
        <v>3</v>
      </c>
      <c r="N291" s="149" t="s">
        <v>43</v>
      </c>
      <c r="O291" s="56"/>
      <c r="P291" s="150">
        <f>O291*H291</f>
        <v>0</v>
      </c>
      <c r="Q291" s="150">
        <v>0</v>
      </c>
      <c r="R291" s="150">
        <f>Q291*H291</f>
        <v>0</v>
      </c>
      <c r="S291" s="150">
        <v>0.06</v>
      </c>
      <c r="T291" s="151">
        <f>S291*H291</f>
        <v>1.08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52" t="s">
        <v>142</v>
      </c>
      <c r="AT291" s="152" t="s">
        <v>137</v>
      </c>
      <c r="AU291" s="152" t="s">
        <v>82</v>
      </c>
      <c r="AY291" s="20" t="s">
        <v>135</v>
      </c>
      <c r="BE291" s="153">
        <f>IF(N291="základní",J291,0)</f>
        <v>0</v>
      </c>
      <c r="BF291" s="153">
        <f>IF(N291="snížená",J291,0)</f>
        <v>0</v>
      </c>
      <c r="BG291" s="153">
        <f>IF(N291="zákl. přenesená",J291,0)</f>
        <v>0</v>
      </c>
      <c r="BH291" s="153">
        <f>IF(N291="sníž. přenesená",J291,0)</f>
        <v>0</v>
      </c>
      <c r="BI291" s="153">
        <f>IF(N291="nulová",J291,0)</f>
        <v>0</v>
      </c>
      <c r="BJ291" s="20" t="s">
        <v>80</v>
      </c>
      <c r="BK291" s="153">
        <f>ROUND(I291*H291,2)</f>
        <v>0</v>
      </c>
      <c r="BL291" s="20" t="s">
        <v>142</v>
      </c>
      <c r="BM291" s="152" t="s">
        <v>493</v>
      </c>
    </row>
    <row r="292" spans="1:65" s="2" customFormat="1">
      <c r="A292" s="35"/>
      <c r="B292" s="36"/>
      <c r="C292" s="35"/>
      <c r="D292" s="154" t="s">
        <v>144</v>
      </c>
      <c r="E292" s="35"/>
      <c r="F292" s="155" t="s">
        <v>494</v>
      </c>
      <c r="G292" s="35"/>
      <c r="H292" s="35"/>
      <c r="I292" s="156"/>
      <c r="J292" s="35"/>
      <c r="K292" s="35"/>
      <c r="L292" s="36"/>
      <c r="M292" s="157"/>
      <c r="N292" s="158"/>
      <c r="O292" s="56"/>
      <c r="P292" s="56"/>
      <c r="Q292" s="56"/>
      <c r="R292" s="56"/>
      <c r="S292" s="56"/>
      <c r="T292" s="57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20" t="s">
        <v>144</v>
      </c>
      <c r="AU292" s="20" t="s">
        <v>82</v>
      </c>
    </row>
    <row r="293" spans="1:65" s="2" customFormat="1" ht="24.2" customHeight="1">
      <c r="A293" s="35"/>
      <c r="B293" s="140"/>
      <c r="C293" s="141" t="s">
        <v>495</v>
      </c>
      <c r="D293" s="141" t="s">
        <v>137</v>
      </c>
      <c r="E293" s="142" t="s">
        <v>496</v>
      </c>
      <c r="F293" s="143" t="s">
        <v>497</v>
      </c>
      <c r="G293" s="144" t="s">
        <v>140</v>
      </c>
      <c r="H293" s="145">
        <v>10</v>
      </c>
      <c r="I293" s="146"/>
      <c r="J293" s="147">
        <f>ROUND(I293*H293,2)</f>
        <v>0</v>
      </c>
      <c r="K293" s="143" t="s">
        <v>141</v>
      </c>
      <c r="L293" s="36"/>
      <c r="M293" s="148" t="s">
        <v>3</v>
      </c>
      <c r="N293" s="149" t="s">
        <v>43</v>
      </c>
      <c r="O293" s="56"/>
      <c r="P293" s="150">
        <f>O293*H293</f>
        <v>0</v>
      </c>
      <c r="Q293" s="150">
        <v>0</v>
      </c>
      <c r="R293" s="150">
        <f>Q293*H293</f>
        <v>0</v>
      </c>
      <c r="S293" s="150">
        <v>0.183</v>
      </c>
      <c r="T293" s="151">
        <f>S293*H293</f>
        <v>1.83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52" t="s">
        <v>142</v>
      </c>
      <c r="AT293" s="152" t="s">
        <v>137</v>
      </c>
      <c r="AU293" s="152" t="s">
        <v>82</v>
      </c>
      <c r="AY293" s="20" t="s">
        <v>135</v>
      </c>
      <c r="BE293" s="153">
        <f>IF(N293="základní",J293,0)</f>
        <v>0</v>
      </c>
      <c r="BF293" s="153">
        <f>IF(N293="snížená",J293,0)</f>
        <v>0</v>
      </c>
      <c r="BG293" s="153">
        <f>IF(N293="zákl. přenesená",J293,0)</f>
        <v>0</v>
      </c>
      <c r="BH293" s="153">
        <f>IF(N293="sníž. přenesená",J293,0)</f>
        <v>0</v>
      </c>
      <c r="BI293" s="153">
        <f>IF(N293="nulová",J293,0)</f>
        <v>0</v>
      </c>
      <c r="BJ293" s="20" t="s">
        <v>80</v>
      </c>
      <c r="BK293" s="153">
        <f>ROUND(I293*H293,2)</f>
        <v>0</v>
      </c>
      <c r="BL293" s="20" t="s">
        <v>142</v>
      </c>
      <c r="BM293" s="152" t="s">
        <v>498</v>
      </c>
    </row>
    <row r="294" spans="1:65" s="2" customFormat="1">
      <c r="A294" s="35"/>
      <c r="B294" s="36"/>
      <c r="C294" s="35"/>
      <c r="D294" s="154" t="s">
        <v>144</v>
      </c>
      <c r="E294" s="35"/>
      <c r="F294" s="155" t="s">
        <v>499</v>
      </c>
      <c r="G294" s="35"/>
      <c r="H294" s="35"/>
      <c r="I294" s="156"/>
      <c r="J294" s="35"/>
      <c r="K294" s="35"/>
      <c r="L294" s="36"/>
      <c r="M294" s="157"/>
      <c r="N294" s="158"/>
      <c r="O294" s="56"/>
      <c r="P294" s="56"/>
      <c r="Q294" s="56"/>
      <c r="R294" s="56"/>
      <c r="S294" s="56"/>
      <c r="T294" s="57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20" t="s">
        <v>144</v>
      </c>
      <c r="AU294" s="20" t="s">
        <v>82</v>
      </c>
    </row>
    <row r="295" spans="1:65" s="13" customFormat="1">
      <c r="B295" s="159"/>
      <c r="D295" s="160" t="s">
        <v>146</v>
      </c>
      <c r="E295" s="161" t="s">
        <v>3</v>
      </c>
      <c r="F295" s="162" t="s">
        <v>500</v>
      </c>
      <c r="H295" s="163">
        <v>5.2</v>
      </c>
      <c r="I295" s="164"/>
      <c r="L295" s="159"/>
      <c r="M295" s="165"/>
      <c r="N295" s="166"/>
      <c r="O295" s="166"/>
      <c r="P295" s="166"/>
      <c r="Q295" s="166"/>
      <c r="R295" s="166"/>
      <c r="S295" s="166"/>
      <c r="T295" s="167"/>
      <c r="AT295" s="161" t="s">
        <v>146</v>
      </c>
      <c r="AU295" s="161" t="s">
        <v>82</v>
      </c>
      <c r="AV295" s="13" t="s">
        <v>82</v>
      </c>
      <c r="AW295" s="13" t="s">
        <v>33</v>
      </c>
      <c r="AX295" s="13" t="s">
        <v>72</v>
      </c>
      <c r="AY295" s="161" t="s">
        <v>135</v>
      </c>
    </row>
    <row r="296" spans="1:65" s="13" customFormat="1">
      <c r="B296" s="159"/>
      <c r="D296" s="160" t="s">
        <v>146</v>
      </c>
      <c r="E296" s="161" t="s">
        <v>3</v>
      </c>
      <c r="F296" s="162" t="s">
        <v>501</v>
      </c>
      <c r="H296" s="163">
        <v>4.8</v>
      </c>
      <c r="I296" s="164"/>
      <c r="L296" s="159"/>
      <c r="M296" s="165"/>
      <c r="N296" s="166"/>
      <c r="O296" s="166"/>
      <c r="P296" s="166"/>
      <c r="Q296" s="166"/>
      <c r="R296" s="166"/>
      <c r="S296" s="166"/>
      <c r="T296" s="167"/>
      <c r="AT296" s="161" t="s">
        <v>146</v>
      </c>
      <c r="AU296" s="161" t="s">
        <v>82</v>
      </c>
      <c r="AV296" s="13" t="s">
        <v>82</v>
      </c>
      <c r="AW296" s="13" t="s">
        <v>33</v>
      </c>
      <c r="AX296" s="13" t="s">
        <v>72</v>
      </c>
      <c r="AY296" s="161" t="s">
        <v>135</v>
      </c>
    </row>
    <row r="297" spans="1:65" s="14" customFormat="1">
      <c r="B297" s="178"/>
      <c r="D297" s="160" t="s">
        <v>146</v>
      </c>
      <c r="E297" s="179" t="s">
        <v>3</v>
      </c>
      <c r="F297" s="180" t="s">
        <v>215</v>
      </c>
      <c r="H297" s="181">
        <v>10</v>
      </c>
      <c r="I297" s="182"/>
      <c r="L297" s="178"/>
      <c r="M297" s="183"/>
      <c r="N297" s="184"/>
      <c r="O297" s="184"/>
      <c r="P297" s="184"/>
      <c r="Q297" s="184"/>
      <c r="R297" s="184"/>
      <c r="S297" s="184"/>
      <c r="T297" s="185"/>
      <c r="AT297" s="179" t="s">
        <v>146</v>
      </c>
      <c r="AU297" s="179" t="s">
        <v>82</v>
      </c>
      <c r="AV297" s="14" t="s">
        <v>142</v>
      </c>
      <c r="AW297" s="14" t="s">
        <v>33</v>
      </c>
      <c r="AX297" s="14" t="s">
        <v>80</v>
      </c>
      <c r="AY297" s="179" t="s">
        <v>135</v>
      </c>
    </row>
    <row r="298" spans="1:65" s="2" customFormat="1" ht="24.2" customHeight="1">
      <c r="A298" s="35"/>
      <c r="B298" s="140"/>
      <c r="C298" s="141" t="s">
        <v>502</v>
      </c>
      <c r="D298" s="141" t="s">
        <v>137</v>
      </c>
      <c r="E298" s="142" t="s">
        <v>503</v>
      </c>
      <c r="F298" s="143" t="s">
        <v>504</v>
      </c>
      <c r="G298" s="144" t="s">
        <v>140</v>
      </c>
      <c r="H298" s="145">
        <v>1.01</v>
      </c>
      <c r="I298" s="146"/>
      <c r="J298" s="147">
        <f>ROUND(I298*H298,2)</f>
        <v>0</v>
      </c>
      <c r="K298" s="143" t="s">
        <v>141</v>
      </c>
      <c r="L298" s="36"/>
      <c r="M298" s="148" t="s">
        <v>3</v>
      </c>
      <c r="N298" s="149" t="s">
        <v>43</v>
      </c>
      <c r="O298" s="56"/>
      <c r="P298" s="150">
        <f>O298*H298</f>
        <v>0</v>
      </c>
      <c r="Q298" s="150">
        <v>0</v>
      </c>
      <c r="R298" s="150">
        <f>Q298*H298</f>
        <v>0</v>
      </c>
      <c r="S298" s="150">
        <v>0.54500000000000004</v>
      </c>
      <c r="T298" s="151">
        <f>S298*H298</f>
        <v>0.55044999999999999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52" t="s">
        <v>142</v>
      </c>
      <c r="AT298" s="152" t="s">
        <v>137</v>
      </c>
      <c r="AU298" s="152" t="s">
        <v>82</v>
      </c>
      <c r="AY298" s="20" t="s">
        <v>135</v>
      </c>
      <c r="BE298" s="153">
        <f>IF(N298="základní",J298,0)</f>
        <v>0</v>
      </c>
      <c r="BF298" s="153">
        <f>IF(N298="snížená",J298,0)</f>
        <v>0</v>
      </c>
      <c r="BG298" s="153">
        <f>IF(N298="zákl. přenesená",J298,0)</f>
        <v>0</v>
      </c>
      <c r="BH298" s="153">
        <f>IF(N298="sníž. přenesená",J298,0)</f>
        <v>0</v>
      </c>
      <c r="BI298" s="153">
        <f>IF(N298="nulová",J298,0)</f>
        <v>0</v>
      </c>
      <c r="BJ298" s="20" t="s">
        <v>80</v>
      </c>
      <c r="BK298" s="153">
        <f>ROUND(I298*H298,2)</f>
        <v>0</v>
      </c>
      <c r="BL298" s="20" t="s">
        <v>142</v>
      </c>
      <c r="BM298" s="152" t="s">
        <v>505</v>
      </c>
    </row>
    <row r="299" spans="1:65" s="2" customFormat="1">
      <c r="A299" s="35"/>
      <c r="B299" s="36"/>
      <c r="C299" s="35"/>
      <c r="D299" s="154" t="s">
        <v>144</v>
      </c>
      <c r="E299" s="35"/>
      <c r="F299" s="155" t="s">
        <v>506</v>
      </c>
      <c r="G299" s="35"/>
      <c r="H299" s="35"/>
      <c r="I299" s="156"/>
      <c r="J299" s="35"/>
      <c r="K299" s="35"/>
      <c r="L299" s="36"/>
      <c r="M299" s="157"/>
      <c r="N299" s="158"/>
      <c r="O299" s="56"/>
      <c r="P299" s="56"/>
      <c r="Q299" s="56"/>
      <c r="R299" s="56"/>
      <c r="S299" s="56"/>
      <c r="T299" s="57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20" t="s">
        <v>144</v>
      </c>
      <c r="AU299" s="20" t="s">
        <v>82</v>
      </c>
    </row>
    <row r="300" spans="1:65" s="13" customFormat="1">
      <c r="B300" s="159"/>
      <c r="D300" s="160" t="s">
        <v>146</v>
      </c>
      <c r="E300" s="161" t="s">
        <v>3</v>
      </c>
      <c r="F300" s="162" t="s">
        <v>507</v>
      </c>
      <c r="H300" s="163">
        <v>1.01</v>
      </c>
      <c r="I300" s="164"/>
      <c r="L300" s="159"/>
      <c r="M300" s="165"/>
      <c r="N300" s="166"/>
      <c r="O300" s="166"/>
      <c r="P300" s="166"/>
      <c r="Q300" s="166"/>
      <c r="R300" s="166"/>
      <c r="S300" s="166"/>
      <c r="T300" s="167"/>
      <c r="AT300" s="161" t="s">
        <v>146</v>
      </c>
      <c r="AU300" s="161" t="s">
        <v>82</v>
      </c>
      <c r="AV300" s="13" t="s">
        <v>82</v>
      </c>
      <c r="AW300" s="13" t="s">
        <v>33</v>
      </c>
      <c r="AX300" s="13" t="s">
        <v>80</v>
      </c>
      <c r="AY300" s="161" t="s">
        <v>135</v>
      </c>
    </row>
    <row r="301" spans="1:65" s="2" customFormat="1" ht="16.5" customHeight="1">
      <c r="A301" s="35"/>
      <c r="B301" s="140"/>
      <c r="C301" s="141" t="s">
        <v>508</v>
      </c>
      <c r="D301" s="141" t="s">
        <v>137</v>
      </c>
      <c r="E301" s="142" t="s">
        <v>509</v>
      </c>
      <c r="F301" s="143" t="s">
        <v>510</v>
      </c>
      <c r="G301" s="144" t="s">
        <v>140</v>
      </c>
      <c r="H301" s="145">
        <v>5.04</v>
      </c>
      <c r="I301" s="146"/>
      <c r="J301" s="147">
        <f>ROUND(I301*H301,2)</f>
        <v>0</v>
      </c>
      <c r="K301" s="143" t="s">
        <v>141</v>
      </c>
      <c r="L301" s="36"/>
      <c r="M301" s="148" t="s">
        <v>3</v>
      </c>
      <c r="N301" s="149" t="s">
        <v>43</v>
      </c>
      <c r="O301" s="56"/>
      <c r="P301" s="150">
        <f>O301*H301</f>
        <v>0</v>
      </c>
      <c r="Q301" s="150">
        <v>0</v>
      </c>
      <c r="R301" s="150">
        <f>Q301*H301</f>
        <v>0</v>
      </c>
      <c r="S301" s="150">
        <v>4.1000000000000002E-2</v>
      </c>
      <c r="T301" s="151">
        <f>S301*H301</f>
        <v>0.20664000000000002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52" t="s">
        <v>142</v>
      </c>
      <c r="AT301" s="152" t="s">
        <v>137</v>
      </c>
      <c r="AU301" s="152" t="s">
        <v>82</v>
      </c>
      <c r="AY301" s="20" t="s">
        <v>135</v>
      </c>
      <c r="BE301" s="153">
        <f>IF(N301="základní",J301,0)</f>
        <v>0</v>
      </c>
      <c r="BF301" s="153">
        <f>IF(N301="snížená",J301,0)</f>
        <v>0</v>
      </c>
      <c r="BG301" s="153">
        <f>IF(N301="zákl. přenesená",J301,0)</f>
        <v>0</v>
      </c>
      <c r="BH301" s="153">
        <f>IF(N301="sníž. přenesená",J301,0)</f>
        <v>0</v>
      </c>
      <c r="BI301" s="153">
        <f>IF(N301="nulová",J301,0)</f>
        <v>0</v>
      </c>
      <c r="BJ301" s="20" t="s">
        <v>80</v>
      </c>
      <c r="BK301" s="153">
        <f>ROUND(I301*H301,2)</f>
        <v>0</v>
      </c>
      <c r="BL301" s="20" t="s">
        <v>142</v>
      </c>
      <c r="BM301" s="152" t="s">
        <v>511</v>
      </c>
    </row>
    <row r="302" spans="1:65" s="2" customFormat="1">
      <c r="A302" s="35"/>
      <c r="B302" s="36"/>
      <c r="C302" s="35"/>
      <c r="D302" s="154" t="s">
        <v>144</v>
      </c>
      <c r="E302" s="35"/>
      <c r="F302" s="155" t="s">
        <v>512</v>
      </c>
      <c r="G302" s="35"/>
      <c r="H302" s="35"/>
      <c r="I302" s="156"/>
      <c r="J302" s="35"/>
      <c r="K302" s="35"/>
      <c r="L302" s="36"/>
      <c r="M302" s="157"/>
      <c r="N302" s="158"/>
      <c r="O302" s="56"/>
      <c r="P302" s="56"/>
      <c r="Q302" s="56"/>
      <c r="R302" s="56"/>
      <c r="S302" s="56"/>
      <c r="T302" s="57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20" t="s">
        <v>144</v>
      </c>
      <c r="AU302" s="20" t="s">
        <v>82</v>
      </c>
    </row>
    <row r="303" spans="1:65" s="15" customFormat="1">
      <c r="B303" s="186"/>
      <c r="D303" s="160" t="s">
        <v>146</v>
      </c>
      <c r="E303" s="187" t="s">
        <v>3</v>
      </c>
      <c r="F303" s="188" t="s">
        <v>513</v>
      </c>
      <c r="H303" s="187" t="s">
        <v>3</v>
      </c>
      <c r="I303" s="189"/>
      <c r="L303" s="186"/>
      <c r="M303" s="190"/>
      <c r="N303" s="191"/>
      <c r="O303" s="191"/>
      <c r="P303" s="191"/>
      <c r="Q303" s="191"/>
      <c r="R303" s="191"/>
      <c r="S303" s="191"/>
      <c r="T303" s="192"/>
      <c r="AT303" s="187" t="s">
        <v>146</v>
      </c>
      <c r="AU303" s="187" t="s">
        <v>82</v>
      </c>
      <c r="AV303" s="15" t="s">
        <v>80</v>
      </c>
      <c r="AW303" s="15" t="s">
        <v>33</v>
      </c>
      <c r="AX303" s="15" t="s">
        <v>72</v>
      </c>
      <c r="AY303" s="187" t="s">
        <v>135</v>
      </c>
    </row>
    <row r="304" spans="1:65" s="13" customFormat="1">
      <c r="B304" s="159"/>
      <c r="D304" s="160" t="s">
        <v>146</v>
      </c>
      <c r="E304" s="161" t="s">
        <v>3</v>
      </c>
      <c r="F304" s="162" t="s">
        <v>485</v>
      </c>
      <c r="H304" s="163">
        <v>5.04</v>
      </c>
      <c r="I304" s="164"/>
      <c r="L304" s="159"/>
      <c r="M304" s="165"/>
      <c r="N304" s="166"/>
      <c r="O304" s="166"/>
      <c r="P304" s="166"/>
      <c r="Q304" s="166"/>
      <c r="R304" s="166"/>
      <c r="S304" s="166"/>
      <c r="T304" s="167"/>
      <c r="AT304" s="161" t="s">
        <v>146</v>
      </c>
      <c r="AU304" s="161" t="s">
        <v>82</v>
      </c>
      <c r="AV304" s="13" t="s">
        <v>82</v>
      </c>
      <c r="AW304" s="13" t="s">
        <v>33</v>
      </c>
      <c r="AX304" s="13" t="s">
        <v>80</v>
      </c>
      <c r="AY304" s="161" t="s">
        <v>135</v>
      </c>
    </row>
    <row r="305" spans="1:65" s="2" customFormat="1" ht="16.5" customHeight="1">
      <c r="A305" s="35"/>
      <c r="B305" s="140"/>
      <c r="C305" s="141" t="s">
        <v>514</v>
      </c>
      <c r="D305" s="141" t="s">
        <v>137</v>
      </c>
      <c r="E305" s="142" t="s">
        <v>515</v>
      </c>
      <c r="F305" s="143" t="s">
        <v>516</v>
      </c>
      <c r="G305" s="144" t="s">
        <v>140</v>
      </c>
      <c r="H305" s="145">
        <v>6.1849999999999996</v>
      </c>
      <c r="I305" s="146"/>
      <c r="J305" s="147">
        <f>ROUND(I305*H305,2)</f>
        <v>0</v>
      </c>
      <c r="K305" s="143" t="s">
        <v>141</v>
      </c>
      <c r="L305" s="36"/>
      <c r="M305" s="148" t="s">
        <v>3</v>
      </c>
      <c r="N305" s="149" t="s">
        <v>43</v>
      </c>
      <c r="O305" s="56"/>
      <c r="P305" s="150">
        <f>O305*H305</f>
        <v>0</v>
      </c>
      <c r="Q305" s="150">
        <v>0</v>
      </c>
      <c r="R305" s="150">
        <f>Q305*H305</f>
        <v>0</v>
      </c>
      <c r="S305" s="150">
        <v>3.1E-2</v>
      </c>
      <c r="T305" s="151">
        <f>S305*H305</f>
        <v>0.19173499999999999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52" t="s">
        <v>142</v>
      </c>
      <c r="AT305" s="152" t="s">
        <v>137</v>
      </c>
      <c r="AU305" s="152" t="s">
        <v>82</v>
      </c>
      <c r="AY305" s="20" t="s">
        <v>135</v>
      </c>
      <c r="BE305" s="153">
        <f>IF(N305="základní",J305,0)</f>
        <v>0</v>
      </c>
      <c r="BF305" s="153">
        <f>IF(N305="snížená",J305,0)</f>
        <v>0</v>
      </c>
      <c r="BG305" s="153">
        <f>IF(N305="zákl. přenesená",J305,0)</f>
        <v>0</v>
      </c>
      <c r="BH305" s="153">
        <f>IF(N305="sníž. přenesená",J305,0)</f>
        <v>0</v>
      </c>
      <c r="BI305" s="153">
        <f>IF(N305="nulová",J305,0)</f>
        <v>0</v>
      </c>
      <c r="BJ305" s="20" t="s">
        <v>80</v>
      </c>
      <c r="BK305" s="153">
        <f>ROUND(I305*H305,2)</f>
        <v>0</v>
      </c>
      <c r="BL305" s="20" t="s">
        <v>142</v>
      </c>
      <c r="BM305" s="152" t="s">
        <v>517</v>
      </c>
    </row>
    <row r="306" spans="1:65" s="2" customFormat="1">
      <c r="A306" s="35"/>
      <c r="B306" s="36"/>
      <c r="C306" s="35"/>
      <c r="D306" s="154" t="s">
        <v>144</v>
      </c>
      <c r="E306" s="35"/>
      <c r="F306" s="155" t="s">
        <v>518</v>
      </c>
      <c r="G306" s="35"/>
      <c r="H306" s="35"/>
      <c r="I306" s="156"/>
      <c r="J306" s="35"/>
      <c r="K306" s="35"/>
      <c r="L306" s="36"/>
      <c r="M306" s="157"/>
      <c r="N306" s="158"/>
      <c r="O306" s="56"/>
      <c r="P306" s="56"/>
      <c r="Q306" s="56"/>
      <c r="R306" s="56"/>
      <c r="S306" s="56"/>
      <c r="T306" s="57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20" t="s">
        <v>144</v>
      </c>
      <c r="AU306" s="20" t="s">
        <v>82</v>
      </c>
    </row>
    <row r="307" spans="1:65" s="15" customFormat="1">
      <c r="B307" s="186"/>
      <c r="D307" s="160" t="s">
        <v>146</v>
      </c>
      <c r="E307" s="187" t="s">
        <v>3</v>
      </c>
      <c r="F307" s="188" t="s">
        <v>519</v>
      </c>
      <c r="H307" s="187" t="s">
        <v>3</v>
      </c>
      <c r="I307" s="189"/>
      <c r="L307" s="186"/>
      <c r="M307" s="190"/>
      <c r="N307" s="191"/>
      <c r="O307" s="191"/>
      <c r="P307" s="191"/>
      <c r="Q307" s="191"/>
      <c r="R307" s="191"/>
      <c r="S307" s="191"/>
      <c r="T307" s="192"/>
      <c r="AT307" s="187" t="s">
        <v>146</v>
      </c>
      <c r="AU307" s="187" t="s">
        <v>82</v>
      </c>
      <c r="AV307" s="15" t="s">
        <v>80</v>
      </c>
      <c r="AW307" s="15" t="s">
        <v>33</v>
      </c>
      <c r="AX307" s="15" t="s">
        <v>72</v>
      </c>
      <c r="AY307" s="187" t="s">
        <v>135</v>
      </c>
    </row>
    <row r="308" spans="1:65" s="13" customFormat="1">
      <c r="B308" s="159"/>
      <c r="D308" s="160" t="s">
        <v>146</v>
      </c>
      <c r="E308" s="161" t="s">
        <v>3</v>
      </c>
      <c r="F308" s="162" t="s">
        <v>520</v>
      </c>
      <c r="H308" s="163">
        <v>6.1849999999999996</v>
      </c>
      <c r="I308" s="164"/>
      <c r="L308" s="159"/>
      <c r="M308" s="165"/>
      <c r="N308" s="166"/>
      <c r="O308" s="166"/>
      <c r="P308" s="166"/>
      <c r="Q308" s="166"/>
      <c r="R308" s="166"/>
      <c r="S308" s="166"/>
      <c r="T308" s="167"/>
      <c r="AT308" s="161" t="s">
        <v>146</v>
      </c>
      <c r="AU308" s="161" t="s">
        <v>82</v>
      </c>
      <c r="AV308" s="13" t="s">
        <v>82</v>
      </c>
      <c r="AW308" s="13" t="s">
        <v>33</v>
      </c>
      <c r="AX308" s="13" t="s">
        <v>80</v>
      </c>
      <c r="AY308" s="161" t="s">
        <v>135</v>
      </c>
    </row>
    <row r="309" spans="1:65" s="2" customFormat="1" ht="21.75" customHeight="1">
      <c r="A309" s="35"/>
      <c r="B309" s="140"/>
      <c r="C309" s="141" t="s">
        <v>521</v>
      </c>
      <c r="D309" s="141" t="s">
        <v>137</v>
      </c>
      <c r="E309" s="142" t="s">
        <v>522</v>
      </c>
      <c r="F309" s="143" t="s">
        <v>523</v>
      </c>
      <c r="G309" s="144" t="s">
        <v>140</v>
      </c>
      <c r="H309" s="145">
        <v>9.4740000000000002</v>
      </c>
      <c r="I309" s="146"/>
      <c r="J309" s="147">
        <f>ROUND(I309*H309,2)</f>
        <v>0</v>
      </c>
      <c r="K309" s="143" t="s">
        <v>141</v>
      </c>
      <c r="L309" s="36"/>
      <c r="M309" s="148" t="s">
        <v>3</v>
      </c>
      <c r="N309" s="149" t="s">
        <v>43</v>
      </c>
      <c r="O309" s="56"/>
      <c r="P309" s="150">
        <f>O309*H309</f>
        <v>0</v>
      </c>
      <c r="Q309" s="150">
        <v>0</v>
      </c>
      <c r="R309" s="150">
        <f>Q309*H309</f>
        <v>0</v>
      </c>
      <c r="S309" s="150">
        <v>1.4999999999999999E-2</v>
      </c>
      <c r="T309" s="151">
        <f>S309*H309</f>
        <v>0.14210999999999999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52" t="s">
        <v>142</v>
      </c>
      <c r="AT309" s="152" t="s">
        <v>137</v>
      </c>
      <c r="AU309" s="152" t="s">
        <v>82</v>
      </c>
      <c r="AY309" s="20" t="s">
        <v>135</v>
      </c>
      <c r="BE309" s="153">
        <f>IF(N309="základní",J309,0)</f>
        <v>0</v>
      </c>
      <c r="BF309" s="153">
        <f>IF(N309="snížená",J309,0)</f>
        <v>0</v>
      </c>
      <c r="BG309" s="153">
        <f>IF(N309="zákl. přenesená",J309,0)</f>
        <v>0</v>
      </c>
      <c r="BH309" s="153">
        <f>IF(N309="sníž. přenesená",J309,0)</f>
        <v>0</v>
      </c>
      <c r="BI309" s="153">
        <f>IF(N309="nulová",J309,0)</f>
        <v>0</v>
      </c>
      <c r="BJ309" s="20" t="s">
        <v>80</v>
      </c>
      <c r="BK309" s="153">
        <f>ROUND(I309*H309,2)</f>
        <v>0</v>
      </c>
      <c r="BL309" s="20" t="s">
        <v>142</v>
      </c>
      <c r="BM309" s="152" t="s">
        <v>524</v>
      </c>
    </row>
    <row r="310" spans="1:65" s="2" customFormat="1">
      <c r="A310" s="35"/>
      <c r="B310" s="36"/>
      <c r="C310" s="35"/>
      <c r="D310" s="154" t="s">
        <v>144</v>
      </c>
      <c r="E310" s="35"/>
      <c r="F310" s="155" t="s">
        <v>525</v>
      </c>
      <c r="G310" s="35"/>
      <c r="H310" s="35"/>
      <c r="I310" s="156"/>
      <c r="J310" s="35"/>
      <c r="K310" s="35"/>
      <c r="L310" s="36"/>
      <c r="M310" s="157"/>
      <c r="N310" s="158"/>
      <c r="O310" s="56"/>
      <c r="P310" s="56"/>
      <c r="Q310" s="56"/>
      <c r="R310" s="56"/>
      <c r="S310" s="56"/>
      <c r="T310" s="57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20" t="s">
        <v>144</v>
      </c>
      <c r="AU310" s="20" t="s">
        <v>82</v>
      </c>
    </row>
    <row r="311" spans="1:65" s="13" customFormat="1">
      <c r="B311" s="159"/>
      <c r="D311" s="160" t="s">
        <v>146</v>
      </c>
      <c r="E311" s="161" t="s">
        <v>3</v>
      </c>
      <c r="F311" s="162" t="s">
        <v>526</v>
      </c>
      <c r="H311" s="163">
        <v>9.4740000000000002</v>
      </c>
      <c r="I311" s="164"/>
      <c r="L311" s="159"/>
      <c r="M311" s="165"/>
      <c r="N311" s="166"/>
      <c r="O311" s="166"/>
      <c r="P311" s="166"/>
      <c r="Q311" s="166"/>
      <c r="R311" s="166"/>
      <c r="S311" s="166"/>
      <c r="T311" s="167"/>
      <c r="AT311" s="161" t="s">
        <v>146</v>
      </c>
      <c r="AU311" s="161" t="s">
        <v>82</v>
      </c>
      <c r="AV311" s="13" t="s">
        <v>82</v>
      </c>
      <c r="AW311" s="13" t="s">
        <v>33</v>
      </c>
      <c r="AX311" s="13" t="s">
        <v>80</v>
      </c>
      <c r="AY311" s="161" t="s">
        <v>135</v>
      </c>
    </row>
    <row r="312" spans="1:65" s="2" customFormat="1" ht="16.5" customHeight="1">
      <c r="A312" s="35"/>
      <c r="B312" s="140"/>
      <c r="C312" s="141" t="s">
        <v>527</v>
      </c>
      <c r="D312" s="141" t="s">
        <v>137</v>
      </c>
      <c r="E312" s="142" t="s">
        <v>528</v>
      </c>
      <c r="F312" s="143" t="s">
        <v>529</v>
      </c>
      <c r="G312" s="144" t="s">
        <v>140</v>
      </c>
      <c r="H312" s="145">
        <v>31.349</v>
      </c>
      <c r="I312" s="146"/>
      <c r="J312" s="147">
        <f>ROUND(I312*H312,2)</f>
        <v>0</v>
      </c>
      <c r="K312" s="143" t="s">
        <v>141</v>
      </c>
      <c r="L312" s="36"/>
      <c r="M312" s="148" t="s">
        <v>3</v>
      </c>
      <c r="N312" s="149" t="s">
        <v>43</v>
      </c>
      <c r="O312" s="56"/>
      <c r="P312" s="150">
        <f>O312*H312</f>
        <v>0</v>
      </c>
      <c r="Q312" s="150">
        <v>0</v>
      </c>
      <c r="R312" s="150">
        <f>Q312*H312</f>
        <v>0</v>
      </c>
      <c r="S312" s="150">
        <v>7.5999999999999998E-2</v>
      </c>
      <c r="T312" s="151">
        <f>S312*H312</f>
        <v>2.3825240000000001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52" t="s">
        <v>142</v>
      </c>
      <c r="AT312" s="152" t="s">
        <v>137</v>
      </c>
      <c r="AU312" s="152" t="s">
        <v>82</v>
      </c>
      <c r="AY312" s="20" t="s">
        <v>135</v>
      </c>
      <c r="BE312" s="153">
        <f>IF(N312="základní",J312,0)</f>
        <v>0</v>
      </c>
      <c r="BF312" s="153">
        <f>IF(N312="snížená",J312,0)</f>
        <v>0</v>
      </c>
      <c r="BG312" s="153">
        <f>IF(N312="zákl. přenesená",J312,0)</f>
        <v>0</v>
      </c>
      <c r="BH312" s="153">
        <f>IF(N312="sníž. přenesená",J312,0)</f>
        <v>0</v>
      </c>
      <c r="BI312" s="153">
        <f>IF(N312="nulová",J312,0)</f>
        <v>0</v>
      </c>
      <c r="BJ312" s="20" t="s">
        <v>80</v>
      </c>
      <c r="BK312" s="153">
        <f>ROUND(I312*H312,2)</f>
        <v>0</v>
      </c>
      <c r="BL312" s="20" t="s">
        <v>142</v>
      </c>
      <c r="BM312" s="152" t="s">
        <v>530</v>
      </c>
    </row>
    <row r="313" spans="1:65" s="2" customFormat="1">
      <c r="A313" s="35"/>
      <c r="B313" s="36"/>
      <c r="C313" s="35"/>
      <c r="D313" s="154" t="s">
        <v>144</v>
      </c>
      <c r="E313" s="35"/>
      <c r="F313" s="155" t="s">
        <v>531</v>
      </c>
      <c r="G313" s="35"/>
      <c r="H313" s="35"/>
      <c r="I313" s="156"/>
      <c r="J313" s="35"/>
      <c r="K313" s="35"/>
      <c r="L313" s="36"/>
      <c r="M313" s="157"/>
      <c r="N313" s="158"/>
      <c r="O313" s="56"/>
      <c r="P313" s="56"/>
      <c r="Q313" s="56"/>
      <c r="R313" s="56"/>
      <c r="S313" s="56"/>
      <c r="T313" s="57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20" t="s">
        <v>144</v>
      </c>
      <c r="AU313" s="20" t="s">
        <v>82</v>
      </c>
    </row>
    <row r="314" spans="1:65" s="15" customFormat="1">
      <c r="B314" s="186"/>
      <c r="D314" s="160" t="s">
        <v>146</v>
      </c>
      <c r="E314" s="187" t="s">
        <v>3</v>
      </c>
      <c r="F314" s="188" t="s">
        <v>275</v>
      </c>
      <c r="H314" s="187" t="s">
        <v>3</v>
      </c>
      <c r="I314" s="189"/>
      <c r="L314" s="186"/>
      <c r="M314" s="190"/>
      <c r="N314" s="191"/>
      <c r="O314" s="191"/>
      <c r="P314" s="191"/>
      <c r="Q314" s="191"/>
      <c r="R314" s="191"/>
      <c r="S314" s="191"/>
      <c r="T314" s="192"/>
      <c r="AT314" s="187" t="s">
        <v>146</v>
      </c>
      <c r="AU314" s="187" t="s">
        <v>82</v>
      </c>
      <c r="AV314" s="15" t="s">
        <v>80</v>
      </c>
      <c r="AW314" s="15" t="s">
        <v>33</v>
      </c>
      <c r="AX314" s="15" t="s">
        <v>72</v>
      </c>
      <c r="AY314" s="187" t="s">
        <v>135</v>
      </c>
    </row>
    <row r="315" spans="1:65" s="13" customFormat="1">
      <c r="B315" s="159"/>
      <c r="D315" s="160" t="s">
        <v>146</v>
      </c>
      <c r="E315" s="161" t="s">
        <v>3</v>
      </c>
      <c r="F315" s="162" t="s">
        <v>532</v>
      </c>
      <c r="H315" s="163">
        <v>3.16</v>
      </c>
      <c r="I315" s="164"/>
      <c r="L315" s="159"/>
      <c r="M315" s="165"/>
      <c r="N315" s="166"/>
      <c r="O315" s="166"/>
      <c r="P315" s="166"/>
      <c r="Q315" s="166"/>
      <c r="R315" s="166"/>
      <c r="S315" s="166"/>
      <c r="T315" s="167"/>
      <c r="AT315" s="161" t="s">
        <v>146</v>
      </c>
      <c r="AU315" s="161" t="s">
        <v>82</v>
      </c>
      <c r="AV315" s="13" t="s">
        <v>82</v>
      </c>
      <c r="AW315" s="13" t="s">
        <v>33</v>
      </c>
      <c r="AX315" s="13" t="s">
        <v>72</v>
      </c>
      <c r="AY315" s="161" t="s">
        <v>135</v>
      </c>
    </row>
    <row r="316" spans="1:65" s="15" customFormat="1">
      <c r="B316" s="186"/>
      <c r="D316" s="160" t="s">
        <v>146</v>
      </c>
      <c r="E316" s="187" t="s">
        <v>3</v>
      </c>
      <c r="F316" s="188" t="s">
        <v>533</v>
      </c>
      <c r="H316" s="187" t="s">
        <v>3</v>
      </c>
      <c r="I316" s="189"/>
      <c r="L316" s="186"/>
      <c r="M316" s="190"/>
      <c r="N316" s="191"/>
      <c r="O316" s="191"/>
      <c r="P316" s="191"/>
      <c r="Q316" s="191"/>
      <c r="R316" s="191"/>
      <c r="S316" s="191"/>
      <c r="T316" s="192"/>
      <c r="AT316" s="187" t="s">
        <v>146</v>
      </c>
      <c r="AU316" s="187" t="s">
        <v>82</v>
      </c>
      <c r="AV316" s="15" t="s">
        <v>80</v>
      </c>
      <c r="AW316" s="15" t="s">
        <v>33</v>
      </c>
      <c r="AX316" s="15" t="s">
        <v>72</v>
      </c>
      <c r="AY316" s="187" t="s">
        <v>135</v>
      </c>
    </row>
    <row r="317" spans="1:65" s="13" customFormat="1">
      <c r="B317" s="159"/>
      <c r="D317" s="160" t="s">
        <v>146</v>
      </c>
      <c r="E317" s="161" t="s">
        <v>3</v>
      </c>
      <c r="F317" s="162" t="s">
        <v>534</v>
      </c>
      <c r="H317" s="163">
        <v>9.48</v>
      </c>
      <c r="I317" s="164"/>
      <c r="L317" s="159"/>
      <c r="M317" s="165"/>
      <c r="N317" s="166"/>
      <c r="O317" s="166"/>
      <c r="P317" s="166"/>
      <c r="Q317" s="166"/>
      <c r="R317" s="166"/>
      <c r="S317" s="166"/>
      <c r="T317" s="167"/>
      <c r="AT317" s="161" t="s">
        <v>146</v>
      </c>
      <c r="AU317" s="161" t="s">
        <v>82</v>
      </c>
      <c r="AV317" s="13" t="s">
        <v>82</v>
      </c>
      <c r="AW317" s="13" t="s">
        <v>33</v>
      </c>
      <c r="AX317" s="13" t="s">
        <v>72</v>
      </c>
      <c r="AY317" s="161" t="s">
        <v>135</v>
      </c>
    </row>
    <row r="318" spans="1:65" s="13" customFormat="1">
      <c r="B318" s="159"/>
      <c r="D318" s="160" t="s">
        <v>146</v>
      </c>
      <c r="E318" s="161" t="s">
        <v>3</v>
      </c>
      <c r="F318" s="162" t="s">
        <v>535</v>
      </c>
      <c r="H318" s="163">
        <v>4.72</v>
      </c>
      <c r="I318" s="164"/>
      <c r="L318" s="159"/>
      <c r="M318" s="165"/>
      <c r="N318" s="166"/>
      <c r="O318" s="166"/>
      <c r="P318" s="166"/>
      <c r="Q318" s="166"/>
      <c r="R318" s="166"/>
      <c r="S318" s="166"/>
      <c r="T318" s="167"/>
      <c r="AT318" s="161" t="s">
        <v>146</v>
      </c>
      <c r="AU318" s="161" t="s">
        <v>82</v>
      </c>
      <c r="AV318" s="13" t="s">
        <v>82</v>
      </c>
      <c r="AW318" s="13" t="s">
        <v>33</v>
      </c>
      <c r="AX318" s="13" t="s">
        <v>72</v>
      </c>
      <c r="AY318" s="161" t="s">
        <v>135</v>
      </c>
    </row>
    <row r="319" spans="1:65" s="13" customFormat="1">
      <c r="B319" s="159"/>
      <c r="D319" s="160" t="s">
        <v>146</v>
      </c>
      <c r="E319" s="161" t="s">
        <v>3</v>
      </c>
      <c r="F319" s="162" t="s">
        <v>536</v>
      </c>
      <c r="H319" s="163">
        <v>13.989000000000001</v>
      </c>
      <c r="I319" s="164"/>
      <c r="L319" s="159"/>
      <c r="M319" s="165"/>
      <c r="N319" s="166"/>
      <c r="O319" s="166"/>
      <c r="P319" s="166"/>
      <c r="Q319" s="166"/>
      <c r="R319" s="166"/>
      <c r="S319" s="166"/>
      <c r="T319" s="167"/>
      <c r="AT319" s="161" t="s">
        <v>146</v>
      </c>
      <c r="AU319" s="161" t="s">
        <v>82</v>
      </c>
      <c r="AV319" s="13" t="s">
        <v>82</v>
      </c>
      <c r="AW319" s="13" t="s">
        <v>33</v>
      </c>
      <c r="AX319" s="13" t="s">
        <v>72</v>
      </c>
      <c r="AY319" s="161" t="s">
        <v>135</v>
      </c>
    </row>
    <row r="320" spans="1:65" s="14" customFormat="1">
      <c r="B320" s="178"/>
      <c r="D320" s="160" t="s">
        <v>146</v>
      </c>
      <c r="E320" s="179" t="s">
        <v>3</v>
      </c>
      <c r="F320" s="180" t="s">
        <v>215</v>
      </c>
      <c r="H320" s="181">
        <v>31.349</v>
      </c>
      <c r="I320" s="182"/>
      <c r="L320" s="178"/>
      <c r="M320" s="183"/>
      <c r="N320" s="184"/>
      <c r="O320" s="184"/>
      <c r="P320" s="184"/>
      <c r="Q320" s="184"/>
      <c r="R320" s="184"/>
      <c r="S320" s="184"/>
      <c r="T320" s="185"/>
      <c r="AT320" s="179" t="s">
        <v>146</v>
      </c>
      <c r="AU320" s="179" t="s">
        <v>82</v>
      </c>
      <c r="AV320" s="14" t="s">
        <v>142</v>
      </c>
      <c r="AW320" s="14" t="s">
        <v>33</v>
      </c>
      <c r="AX320" s="14" t="s">
        <v>80</v>
      </c>
      <c r="AY320" s="179" t="s">
        <v>135</v>
      </c>
    </row>
    <row r="321" spans="1:65" s="2" customFormat="1" ht="16.5" customHeight="1">
      <c r="A321" s="35"/>
      <c r="B321" s="140"/>
      <c r="C321" s="141" t="s">
        <v>537</v>
      </c>
      <c r="D321" s="141" t="s">
        <v>137</v>
      </c>
      <c r="E321" s="142" t="s">
        <v>538</v>
      </c>
      <c r="F321" s="143" t="s">
        <v>539</v>
      </c>
      <c r="G321" s="144" t="s">
        <v>140</v>
      </c>
      <c r="H321" s="145">
        <v>19.2</v>
      </c>
      <c r="I321" s="146"/>
      <c r="J321" s="147">
        <f>ROUND(I321*H321,2)</f>
        <v>0</v>
      </c>
      <c r="K321" s="143" t="s">
        <v>141</v>
      </c>
      <c r="L321" s="36"/>
      <c r="M321" s="148" t="s">
        <v>3</v>
      </c>
      <c r="N321" s="149" t="s">
        <v>43</v>
      </c>
      <c r="O321" s="56"/>
      <c r="P321" s="150">
        <f>O321*H321</f>
        <v>0</v>
      </c>
      <c r="Q321" s="150">
        <v>0</v>
      </c>
      <c r="R321" s="150">
        <f>Q321*H321</f>
        <v>0</v>
      </c>
      <c r="S321" s="150">
        <v>6.3E-2</v>
      </c>
      <c r="T321" s="151">
        <f>S321*H321</f>
        <v>1.2096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52" t="s">
        <v>142</v>
      </c>
      <c r="AT321" s="152" t="s">
        <v>137</v>
      </c>
      <c r="AU321" s="152" t="s">
        <v>82</v>
      </c>
      <c r="AY321" s="20" t="s">
        <v>135</v>
      </c>
      <c r="BE321" s="153">
        <f>IF(N321="základní",J321,0)</f>
        <v>0</v>
      </c>
      <c r="BF321" s="153">
        <f>IF(N321="snížená",J321,0)</f>
        <v>0</v>
      </c>
      <c r="BG321" s="153">
        <f>IF(N321="zákl. přenesená",J321,0)</f>
        <v>0</v>
      </c>
      <c r="BH321" s="153">
        <f>IF(N321="sníž. přenesená",J321,0)</f>
        <v>0</v>
      </c>
      <c r="BI321" s="153">
        <f>IF(N321="nulová",J321,0)</f>
        <v>0</v>
      </c>
      <c r="BJ321" s="20" t="s">
        <v>80</v>
      </c>
      <c r="BK321" s="153">
        <f>ROUND(I321*H321,2)</f>
        <v>0</v>
      </c>
      <c r="BL321" s="20" t="s">
        <v>142</v>
      </c>
      <c r="BM321" s="152" t="s">
        <v>540</v>
      </c>
    </row>
    <row r="322" spans="1:65" s="2" customFormat="1">
      <c r="A322" s="35"/>
      <c r="B322" s="36"/>
      <c r="C322" s="35"/>
      <c r="D322" s="154" t="s">
        <v>144</v>
      </c>
      <c r="E322" s="35"/>
      <c r="F322" s="155" t="s">
        <v>541</v>
      </c>
      <c r="G322" s="35"/>
      <c r="H322" s="35"/>
      <c r="I322" s="156"/>
      <c r="J322" s="35"/>
      <c r="K322" s="35"/>
      <c r="L322" s="36"/>
      <c r="M322" s="157"/>
      <c r="N322" s="158"/>
      <c r="O322" s="56"/>
      <c r="P322" s="56"/>
      <c r="Q322" s="56"/>
      <c r="R322" s="56"/>
      <c r="S322" s="56"/>
      <c r="T322" s="57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20" t="s">
        <v>144</v>
      </c>
      <c r="AU322" s="20" t="s">
        <v>82</v>
      </c>
    </row>
    <row r="323" spans="1:65" s="15" customFormat="1">
      <c r="B323" s="186"/>
      <c r="D323" s="160" t="s">
        <v>146</v>
      </c>
      <c r="E323" s="187" t="s">
        <v>3</v>
      </c>
      <c r="F323" s="188" t="s">
        <v>542</v>
      </c>
      <c r="H323" s="187" t="s">
        <v>3</v>
      </c>
      <c r="I323" s="189"/>
      <c r="L323" s="186"/>
      <c r="M323" s="190"/>
      <c r="N323" s="191"/>
      <c r="O323" s="191"/>
      <c r="P323" s="191"/>
      <c r="Q323" s="191"/>
      <c r="R323" s="191"/>
      <c r="S323" s="191"/>
      <c r="T323" s="192"/>
      <c r="AT323" s="187" t="s">
        <v>146</v>
      </c>
      <c r="AU323" s="187" t="s">
        <v>82</v>
      </c>
      <c r="AV323" s="15" t="s">
        <v>80</v>
      </c>
      <c r="AW323" s="15" t="s">
        <v>33</v>
      </c>
      <c r="AX323" s="15" t="s">
        <v>72</v>
      </c>
      <c r="AY323" s="187" t="s">
        <v>135</v>
      </c>
    </row>
    <row r="324" spans="1:65" s="13" customFormat="1">
      <c r="B324" s="159"/>
      <c r="D324" s="160" t="s">
        <v>146</v>
      </c>
      <c r="E324" s="161" t="s">
        <v>3</v>
      </c>
      <c r="F324" s="162" t="s">
        <v>543</v>
      </c>
      <c r="H324" s="163">
        <v>19.2</v>
      </c>
      <c r="I324" s="164"/>
      <c r="L324" s="159"/>
      <c r="M324" s="165"/>
      <c r="N324" s="166"/>
      <c r="O324" s="166"/>
      <c r="P324" s="166"/>
      <c r="Q324" s="166"/>
      <c r="R324" s="166"/>
      <c r="S324" s="166"/>
      <c r="T324" s="167"/>
      <c r="AT324" s="161" t="s">
        <v>146</v>
      </c>
      <c r="AU324" s="161" t="s">
        <v>82</v>
      </c>
      <c r="AV324" s="13" t="s">
        <v>82</v>
      </c>
      <c r="AW324" s="13" t="s">
        <v>33</v>
      </c>
      <c r="AX324" s="13" t="s">
        <v>80</v>
      </c>
      <c r="AY324" s="161" t="s">
        <v>135</v>
      </c>
    </row>
    <row r="325" spans="1:65" s="2" customFormat="1" ht="16.5" customHeight="1">
      <c r="A325" s="35"/>
      <c r="B325" s="140"/>
      <c r="C325" s="141" t="s">
        <v>544</v>
      </c>
      <c r="D325" s="141" t="s">
        <v>137</v>
      </c>
      <c r="E325" s="142" t="s">
        <v>545</v>
      </c>
      <c r="F325" s="143" t="s">
        <v>546</v>
      </c>
      <c r="G325" s="144" t="s">
        <v>140</v>
      </c>
      <c r="H325" s="145">
        <v>42.341000000000001</v>
      </c>
      <c r="I325" s="146"/>
      <c r="J325" s="147">
        <f>ROUND(I325*H325,2)</f>
        <v>0</v>
      </c>
      <c r="K325" s="143" t="s">
        <v>141</v>
      </c>
      <c r="L325" s="36"/>
      <c r="M325" s="148" t="s">
        <v>3</v>
      </c>
      <c r="N325" s="149" t="s">
        <v>43</v>
      </c>
      <c r="O325" s="56"/>
      <c r="P325" s="150">
        <f>O325*H325</f>
        <v>0</v>
      </c>
      <c r="Q325" s="150">
        <v>0</v>
      </c>
      <c r="R325" s="150">
        <f>Q325*H325</f>
        <v>0</v>
      </c>
      <c r="S325" s="150">
        <v>4.2999999999999997E-2</v>
      </c>
      <c r="T325" s="151">
        <f>S325*H325</f>
        <v>1.8206629999999999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52" t="s">
        <v>142</v>
      </c>
      <c r="AT325" s="152" t="s">
        <v>137</v>
      </c>
      <c r="AU325" s="152" t="s">
        <v>82</v>
      </c>
      <c r="AY325" s="20" t="s">
        <v>135</v>
      </c>
      <c r="BE325" s="153">
        <f>IF(N325="základní",J325,0)</f>
        <v>0</v>
      </c>
      <c r="BF325" s="153">
        <f>IF(N325="snížená",J325,0)</f>
        <v>0</v>
      </c>
      <c r="BG325" s="153">
        <f>IF(N325="zákl. přenesená",J325,0)</f>
        <v>0</v>
      </c>
      <c r="BH325" s="153">
        <f>IF(N325="sníž. přenesená",J325,0)</f>
        <v>0</v>
      </c>
      <c r="BI325" s="153">
        <f>IF(N325="nulová",J325,0)</f>
        <v>0</v>
      </c>
      <c r="BJ325" s="20" t="s">
        <v>80</v>
      </c>
      <c r="BK325" s="153">
        <f>ROUND(I325*H325,2)</f>
        <v>0</v>
      </c>
      <c r="BL325" s="20" t="s">
        <v>142</v>
      </c>
      <c r="BM325" s="152" t="s">
        <v>547</v>
      </c>
    </row>
    <row r="326" spans="1:65" s="2" customFormat="1">
      <c r="A326" s="35"/>
      <c r="B326" s="36"/>
      <c r="C326" s="35"/>
      <c r="D326" s="154" t="s">
        <v>144</v>
      </c>
      <c r="E326" s="35"/>
      <c r="F326" s="155" t="s">
        <v>548</v>
      </c>
      <c r="G326" s="35"/>
      <c r="H326" s="35"/>
      <c r="I326" s="156"/>
      <c r="J326" s="35"/>
      <c r="K326" s="35"/>
      <c r="L326" s="36"/>
      <c r="M326" s="157"/>
      <c r="N326" s="158"/>
      <c r="O326" s="56"/>
      <c r="P326" s="56"/>
      <c r="Q326" s="56"/>
      <c r="R326" s="56"/>
      <c r="S326" s="56"/>
      <c r="T326" s="57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20" t="s">
        <v>144</v>
      </c>
      <c r="AU326" s="20" t="s">
        <v>82</v>
      </c>
    </row>
    <row r="327" spans="1:65" s="15" customFormat="1">
      <c r="B327" s="186"/>
      <c r="D327" s="160" t="s">
        <v>146</v>
      </c>
      <c r="E327" s="187" t="s">
        <v>3</v>
      </c>
      <c r="F327" s="188" t="s">
        <v>549</v>
      </c>
      <c r="H327" s="187" t="s">
        <v>3</v>
      </c>
      <c r="I327" s="189"/>
      <c r="L327" s="186"/>
      <c r="M327" s="190"/>
      <c r="N327" s="191"/>
      <c r="O327" s="191"/>
      <c r="P327" s="191"/>
      <c r="Q327" s="191"/>
      <c r="R327" s="191"/>
      <c r="S327" s="191"/>
      <c r="T327" s="192"/>
      <c r="AT327" s="187" t="s">
        <v>146</v>
      </c>
      <c r="AU327" s="187" t="s">
        <v>82</v>
      </c>
      <c r="AV327" s="15" t="s">
        <v>80</v>
      </c>
      <c r="AW327" s="15" t="s">
        <v>33</v>
      </c>
      <c r="AX327" s="15" t="s">
        <v>72</v>
      </c>
      <c r="AY327" s="187" t="s">
        <v>135</v>
      </c>
    </row>
    <row r="328" spans="1:65" s="15" customFormat="1">
      <c r="B328" s="186"/>
      <c r="D328" s="160" t="s">
        <v>146</v>
      </c>
      <c r="E328" s="187" t="s">
        <v>3</v>
      </c>
      <c r="F328" s="188" t="s">
        <v>550</v>
      </c>
      <c r="H328" s="187" t="s">
        <v>3</v>
      </c>
      <c r="I328" s="189"/>
      <c r="L328" s="186"/>
      <c r="M328" s="190"/>
      <c r="N328" s="191"/>
      <c r="O328" s="191"/>
      <c r="P328" s="191"/>
      <c r="Q328" s="191"/>
      <c r="R328" s="191"/>
      <c r="S328" s="191"/>
      <c r="T328" s="192"/>
      <c r="AT328" s="187" t="s">
        <v>146</v>
      </c>
      <c r="AU328" s="187" t="s">
        <v>82</v>
      </c>
      <c r="AV328" s="15" t="s">
        <v>80</v>
      </c>
      <c r="AW328" s="15" t="s">
        <v>33</v>
      </c>
      <c r="AX328" s="15" t="s">
        <v>72</v>
      </c>
      <c r="AY328" s="187" t="s">
        <v>135</v>
      </c>
    </row>
    <row r="329" spans="1:65" s="13" customFormat="1">
      <c r="B329" s="159"/>
      <c r="D329" s="160" t="s">
        <v>146</v>
      </c>
      <c r="E329" s="161" t="s">
        <v>3</v>
      </c>
      <c r="F329" s="162" t="s">
        <v>551</v>
      </c>
      <c r="H329" s="163">
        <v>14.904</v>
      </c>
      <c r="I329" s="164"/>
      <c r="L329" s="159"/>
      <c r="M329" s="165"/>
      <c r="N329" s="166"/>
      <c r="O329" s="166"/>
      <c r="P329" s="166"/>
      <c r="Q329" s="166"/>
      <c r="R329" s="166"/>
      <c r="S329" s="166"/>
      <c r="T329" s="167"/>
      <c r="AT329" s="161" t="s">
        <v>146</v>
      </c>
      <c r="AU329" s="161" t="s">
        <v>82</v>
      </c>
      <c r="AV329" s="13" t="s">
        <v>82</v>
      </c>
      <c r="AW329" s="13" t="s">
        <v>33</v>
      </c>
      <c r="AX329" s="13" t="s">
        <v>72</v>
      </c>
      <c r="AY329" s="161" t="s">
        <v>135</v>
      </c>
    </row>
    <row r="330" spans="1:65" s="15" customFormat="1">
      <c r="B330" s="186"/>
      <c r="D330" s="160" t="s">
        <v>146</v>
      </c>
      <c r="E330" s="187" t="s">
        <v>3</v>
      </c>
      <c r="F330" s="188" t="s">
        <v>552</v>
      </c>
      <c r="H330" s="187" t="s">
        <v>3</v>
      </c>
      <c r="I330" s="189"/>
      <c r="L330" s="186"/>
      <c r="M330" s="190"/>
      <c r="N330" s="191"/>
      <c r="O330" s="191"/>
      <c r="P330" s="191"/>
      <c r="Q330" s="191"/>
      <c r="R330" s="191"/>
      <c r="S330" s="191"/>
      <c r="T330" s="192"/>
      <c r="AT330" s="187" t="s">
        <v>146</v>
      </c>
      <c r="AU330" s="187" t="s">
        <v>82</v>
      </c>
      <c r="AV330" s="15" t="s">
        <v>80</v>
      </c>
      <c r="AW330" s="15" t="s">
        <v>33</v>
      </c>
      <c r="AX330" s="15" t="s">
        <v>72</v>
      </c>
      <c r="AY330" s="187" t="s">
        <v>135</v>
      </c>
    </row>
    <row r="331" spans="1:65" s="13" customFormat="1">
      <c r="B331" s="159"/>
      <c r="D331" s="160" t="s">
        <v>146</v>
      </c>
      <c r="E331" s="161" t="s">
        <v>3</v>
      </c>
      <c r="F331" s="162" t="s">
        <v>553</v>
      </c>
      <c r="H331" s="163">
        <v>8.1890000000000001</v>
      </c>
      <c r="I331" s="164"/>
      <c r="L331" s="159"/>
      <c r="M331" s="165"/>
      <c r="N331" s="166"/>
      <c r="O331" s="166"/>
      <c r="P331" s="166"/>
      <c r="Q331" s="166"/>
      <c r="R331" s="166"/>
      <c r="S331" s="166"/>
      <c r="T331" s="167"/>
      <c r="AT331" s="161" t="s">
        <v>146</v>
      </c>
      <c r="AU331" s="161" t="s">
        <v>82</v>
      </c>
      <c r="AV331" s="13" t="s">
        <v>82</v>
      </c>
      <c r="AW331" s="13" t="s">
        <v>33</v>
      </c>
      <c r="AX331" s="13" t="s">
        <v>72</v>
      </c>
      <c r="AY331" s="161" t="s">
        <v>135</v>
      </c>
    </row>
    <row r="332" spans="1:65" s="15" customFormat="1">
      <c r="B332" s="186"/>
      <c r="D332" s="160" t="s">
        <v>146</v>
      </c>
      <c r="E332" s="187" t="s">
        <v>3</v>
      </c>
      <c r="F332" s="188" t="s">
        <v>554</v>
      </c>
      <c r="H332" s="187" t="s">
        <v>3</v>
      </c>
      <c r="I332" s="189"/>
      <c r="L332" s="186"/>
      <c r="M332" s="190"/>
      <c r="N332" s="191"/>
      <c r="O332" s="191"/>
      <c r="P332" s="191"/>
      <c r="Q332" s="191"/>
      <c r="R332" s="191"/>
      <c r="S332" s="191"/>
      <c r="T332" s="192"/>
      <c r="AT332" s="187" t="s">
        <v>146</v>
      </c>
      <c r="AU332" s="187" t="s">
        <v>82</v>
      </c>
      <c r="AV332" s="15" t="s">
        <v>80</v>
      </c>
      <c r="AW332" s="15" t="s">
        <v>33</v>
      </c>
      <c r="AX332" s="15" t="s">
        <v>72</v>
      </c>
      <c r="AY332" s="187" t="s">
        <v>135</v>
      </c>
    </row>
    <row r="333" spans="1:65" s="13" customFormat="1">
      <c r="B333" s="159"/>
      <c r="D333" s="160" t="s">
        <v>146</v>
      </c>
      <c r="E333" s="161" t="s">
        <v>3</v>
      </c>
      <c r="F333" s="162" t="s">
        <v>555</v>
      </c>
      <c r="H333" s="163">
        <v>9.3290000000000006</v>
      </c>
      <c r="I333" s="164"/>
      <c r="L333" s="159"/>
      <c r="M333" s="165"/>
      <c r="N333" s="166"/>
      <c r="O333" s="166"/>
      <c r="P333" s="166"/>
      <c r="Q333" s="166"/>
      <c r="R333" s="166"/>
      <c r="S333" s="166"/>
      <c r="T333" s="167"/>
      <c r="AT333" s="161" t="s">
        <v>146</v>
      </c>
      <c r="AU333" s="161" t="s">
        <v>82</v>
      </c>
      <c r="AV333" s="13" t="s">
        <v>82</v>
      </c>
      <c r="AW333" s="13" t="s">
        <v>33</v>
      </c>
      <c r="AX333" s="13" t="s">
        <v>72</v>
      </c>
      <c r="AY333" s="161" t="s">
        <v>135</v>
      </c>
    </row>
    <row r="334" spans="1:65" s="15" customFormat="1">
      <c r="B334" s="186"/>
      <c r="D334" s="160" t="s">
        <v>146</v>
      </c>
      <c r="E334" s="187" t="s">
        <v>3</v>
      </c>
      <c r="F334" s="188" t="s">
        <v>556</v>
      </c>
      <c r="H334" s="187" t="s">
        <v>3</v>
      </c>
      <c r="I334" s="189"/>
      <c r="L334" s="186"/>
      <c r="M334" s="190"/>
      <c r="N334" s="191"/>
      <c r="O334" s="191"/>
      <c r="P334" s="191"/>
      <c r="Q334" s="191"/>
      <c r="R334" s="191"/>
      <c r="S334" s="191"/>
      <c r="T334" s="192"/>
      <c r="AT334" s="187" t="s">
        <v>146</v>
      </c>
      <c r="AU334" s="187" t="s">
        <v>82</v>
      </c>
      <c r="AV334" s="15" t="s">
        <v>80</v>
      </c>
      <c r="AW334" s="15" t="s">
        <v>33</v>
      </c>
      <c r="AX334" s="15" t="s">
        <v>72</v>
      </c>
      <c r="AY334" s="187" t="s">
        <v>135</v>
      </c>
    </row>
    <row r="335" spans="1:65" s="13" customFormat="1">
      <c r="B335" s="159"/>
      <c r="D335" s="160" t="s">
        <v>146</v>
      </c>
      <c r="E335" s="161" t="s">
        <v>3</v>
      </c>
      <c r="F335" s="162" t="s">
        <v>557</v>
      </c>
      <c r="H335" s="163">
        <v>9.9190000000000005</v>
      </c>
      <c r="I335" s="164"/>
      <c r="L335" s="159"/>
      <c r="M335" s="165"/>
      <c r="N335" s="166"/>
      <c r="O335" s="166"/>
      <c r="P335" s="166"/>
      <c r="Q335" s="166"/>
      <c r="R335" s="166"/>
      <c r="S335" s="166"/>
      <c r="T335" s="167"/>
      <c r="AT335" s="161" t="s">
        <v>146</v>
      </c>
      <c r="AU335" s="161" t="s">
        <v>82</v>
      </c>
      <c r="AV335" s="13" t="s">
        <v>82</v>
      </c>
      <c r="AW335" s="13" t="s">
        <v>33</v>
      </c>
      <c r="AX335" s="13" t="s">
        <v>72</v>
      </c>
      <c r="AY335" s="161" t="s">
        <v>135</v>
      </c>
    </row>
    <row r="336" spans="1:65" s="14" customFormat="1">
      <c r="B336" s="178"/>
      <c r="D336" s="160" t="s">
        <v>146</v>
      </c>
      <c r="E336" s="179" t="s">
        <v>3</v>
      </c>
      <c r="F336" s="180" t="s">
        <v>215</v>
      </c>
      <c r="H336" s="181">
        <v>42.341000000000001</v>
      </c>
      <c r="I336" s="182"/>
      <c r="L336" s="178"/>
      <c r="M336" s="183"/>
      <c r="N336" s="184"/>
      <c r="O336" s="184"/>
      <c r="P336" s="184"/>
      <c r="Q336" s="184"/>
      <c r="R336" s="184"/>
      <c r="S336" s="184"/>
      <c r="T336" s="185"/>
      <c r="AT336" s="179" t="s">
        <v>146</v>
      </c>
      <c r="AU336" s="179" t="s">
        <v>82</v>
      </c>
      <c r="AV336" s="14" t="s">
        <v>142</v>
      </c>
      <c r="AW336" s="14" t="s">
        <v>33</v>
      </c>
      <c r="AX336" s="14" t="s">
        <v>80</v>
      </c>
      <c r="AY336" s="179" t="s">
        <v>135</v>
      </c>
    </row>
    <row r="337" spans="1:65" s="2" customFormat="1" ht="16.5" customHeight="1">
      <c r="A337" s="35"/>
      <c r="B337" s="140"/>
      <c r="C337" s="141" t="s">
        <v>558</v>
      </c>
      <c r="D337" s="141" t="s">
        <v>137</v>
      </c>
      <c r="E337" s="142" t="s">
        <v>559</v>
      </c>
      <c r="F337" s="143" t="s">
        <v>560</v>
      </c>
      <c r="G337" s="144" t="s">
        <v>140</v>
      </c>
      <c r="H337" s="145">
        <v>25.905999999999999</v>
      </c>
      <c r="I337" s="146"/>
      <c r="J337" s="147">
        <f>ROUND(I337*H337,2)</f>
        <v>0</v>
      </c>
      <c r="K337" s="143" t="s">
        <v>141</v>
      </c>
      <c r="L337" s="36"/>
      <c r="M337" s="148" t="s">
        <v>3</v>
      </c>
      <c r="N337" s="149" t="s">
        <v>43</v>
      </c>
      <c r="O337" s="56"/>
      <c r="P337" s="150">
        <f>O337*H337</f>
        <v>0</v>
      </c>
      <c r="Q337" s="150">
        <v>0</v>
      </c>
      <c r="R337" s="150">
        <f>Q337*H337</f>
        <v>0</v>
      </c>
      <c r="S337" s="150">
        <v>6.2E-2</v>
      </c>
      <c r="T337" s="151">
        <f>S337*H337</f>
        <v>1.6061719999999999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52" t="s">
        <v>142</v>
      </c>
      <c r="AT337" s="152" t="s">
        <v>137</v>
      </c>
      <c r="AU337" s="152" t="s">
        <v>82</v>
      </c>
      <c r="AY337" s="20" t="s">
        <v>135</v>
      </c>
      <c r="BE337" s="153">
        <f>IF(N337="základní",J337,0)</f>
        <v>0</v>
      </c>
      <c r="BF337" s="153">
        <f>IF(N337="snížená",J337,0)</f>
        <v>0</v>
      </c>
      <c r="BG337" s="153">
        <f>IF(N337="zákl. přenesená",J337,0)</f>
        <v>0</v>
      </c>
      <c r="BH337" s="153">
        <f>IF(N337="sníž. přenesená",J337,0)</f>
        <v>0</v>
      </c>
      <c r="BI337" s="153">
        <f>IF(N337="nulová",J337,0)</f>
        <v>0</v>
      </c>
      <c r="BJ337" s="20" t="s">
        <v>80</v>
      </c>
      <c r="BK337" s="153">
        <f>ROUND(I337*H337,2)</f>
        <v>0</v>
      </c>
      <c r="BL337" s="20" t="s">
        <v>142</v>
      </c>
      <c r="BM337" s="152" t="s">
        <v>561</v>
      </c>
    </row>
    <row r="338" spans="1:65" s="2" customFormat="1">
      <c r="A338" s="35"/>
      <c r="B338" s="36"/>
      <c r="C338" s="35"/>
      <c r="D338" s="154" t="s">
        <v>144</v>
      </c>
      <c r="E338" s="35"/>
      <c r="F338" s="155" t="s">
        <v>562</v>
      </c>
      <c r="G338" s="35"/>
      <c r="H338" s="35"/>
      <c r="I338" s="156"/>
      <c r="J338" s="35"/>
      <c r="K338" s="35"/>
      <c r="L338" s="36"/>
      <c r="M338" s="157"/>
      <c r="N338" s="158"/>
      <c r="O338" s="56"/>
      <c r="P338" s="56"/>
      <c r="Q338" s="56"/>
      <c r="R338" s="56"/>
      <c r="S338" s="56"/>
      <c r="T338" s="57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T338" s="20" t="s">
        <v>144</v>
      </c>
      <c r="AU338" s="20" t="s">
        <v>82</v>
      </c>
    </row>
    <row r="339" spans="1:65" s="15" customFormat="1">
      <c r="B339" s="186"/>
      <c r="D339" s="160" t="s">
        <v>146</v>
      </c>
      <c r="E339" s="187" t="s">
        <v>3</v>
      </c>
      <c r="F339" s="188" t="s">
        <v>552</v>
      </c>
      <c r="H339" s="187" t="s">
        <v>3</v>
      </c>
      <c r="I339" s="189"/>
      <c r="L339" s="186"/>
      <c r="M339" s="190"/>
      <c r="N339" s="191"/>
      <c r="O339" s="191"/>
      <c r="P339" s="191"/>
      <c r="Q339" s="191"/>
      <c r="R339" s="191"/>
      <c r="S339" s="191"/>
      <c r="T339" s="192"/>
      <c r="AT339" s="187" t="s">
        <v>146</v>
      </c>
      <c r="AU339" s="187" t="s">
        <v>82</v>
      </c>
      <c r="AV339" s="15" t="s">
        <v>80</v>
      </c>
      <c r="AW339" s="15" t="s">
        <v>33</v>
      </c>
      <c r="AX339" s="15" t="s">
        <v>72</v>
      </c>
      <c r="AY339" s="187" t="s">
        <v>135</v>
      </c>
    </row>
    <row r="340" spans="1:65" s="13" customFormat="1">
      <c r="B340" s="159"/>
      <c r="D340" s="160" t="s">
        <v>146</v>
      </c>
      <c r="E340" s="161" t="s">
        <v>3</v>
      </c>
      <c r="F340" s="162" t="s">
        <v>563</v>
      </c>
      <c r="H340" s="163">
        <v>8.0039999999999996</v>
      </c>
      <c r="I340" s="164"/>
      <c r="L340" s="159"/>
      <c r="M340" s="165"/>
      <c r="N340" s="166"/>
      <c r="O340" s="166"/>
      <c r="P340" s="166"/>
      <c r="Q340" s="166"/>
      <c r="R340" s="166"/>
      <c r="S340" s="166"/>
      <c r="T340" s="167"/>
      <c r="AT340" s="161" t="s">
        <v>146</v>
      </c>
      <c r="AU340" s="161" t="s">
        <v>82</v>
      </c>
      <c r="AV340" s="13" t="s">
        <v>82</v>
      </c>
      <c r="AW340" s="13" t="s">
        <v>33</v>
      </c>
      <c r="AX340" s="13" t="s">
        <v>72</v>
      </c>
      <c r="AY340" s="161" t="s">
        <v>135</v>
      </c>
    </row>
    <row r="341" spans="1:65" s="13" customFormat="1">
      <c r="B341" s="159"/>
      <c r="D341" s="160" t="s">
        <v>146</v>
      </c>
      <c r="E341" s="161" t="s">
        <v>3</v>
      </c>
      <c r="F341" s="162" t="s">
        <v>564</v>
      </c>
      <c r="H341" s="163">
        <v>9.8979999999999997</v>
      </c>
      <c r="I341" s="164"/>
      <c r="L341" s="159"/>
      <c r="M341" s="165"/>
      <c r="N341" s="166"/>
      <c r="O341" s="166"/>
      <c r="P341" s="166"/>
      <c r="Q341" s="166"/>
      <c r="R341" s="166"/>
      <c r="S341" s="166"/>
      <c r="T341" s="167"/>
      <c r="AT341" s="161" t="s">
        <v>146</v>
      </c>
      <c r="AU341" s="161" t="s">
        <v>82</v>
      </c>
      <c r="AV341" s="13" t="s">
        <v>82</v>
      </c>
      <c r="AW341" s="13" t="s">
        <v>33</v>
      </c>
      <c r="AX341" s="13" t="s">
        <v>72</v>
      </c>
      <c r="AY341" s="161" t="s">
        <v>135</v>
      </c>
    </row>
    <row r="342" spans="1:65" s="15" customFormat="1">
      <c r="B342" s="186"/>
      <c r="D342" s="160" t="s">
        <v>146</v>
      </c>
      <c r="E342" s="187" t="s">
        <v>3</v>
      </c>
      <c r="F342" s="188" t="s">
        <v>554</v>
      </c>
      <c r="H342" s="187" t="s">
        <v>3</v>
      </c>
      <c r="I342" s="189"/>
      <c r="L342" s="186"/>
      <c r="M342" s="190"/>
      <c r="N342" s="191"/>
      <c r="O342" s="191"/>
      <c r="P342" s="191"/>
      <c r="Q342" s="191"/>
      <c r="R342" s="191"/>
      <c r="S342" s="191"/>
      <c r="T342" s="192"/>
      <c r="AT342" s="187" t="s">
        <v>146</v>
      </c>
      <c r="AU342" s="187" t="s">
        <v>82</v>
      </c>
      <c r="AV342" s="15" t="s">
        <v>80</v>
      </c>
      <c r="AW342" s="15" t="s">
        <v>33</v>
      </c>
      <c r="AX342" s="15" t="s">
        <v>72</v>
      </c>
      <c r="AY342" s="187" t="s">
        <v>135</v>
      </c>
    </row>
    <row r="343" spans="1:65" s="13" customFormat="1">
      <c r="B343" s="159"/>
      <c r="D343" s="160" t="s">
        <v>146</v>
      </c>
      <c r="E343" s="161" t="s">
        <v>3</v>
      </c>
      <c r="F343" s="162" t="s">
        <v>563</v>
      </c>
      <c r="H343" s="163">
        <v>8.0039999999999996</v>
      </c>
      <c r="I343" s="164"/>
      <c r="L343" s="159"/>
      <c r="M343" s="165"/>
      <c r="N343" s="166"/>
      <c r="O343" s="166"/>
      <c r="P343" s="166"/>
      <c r="Q343" s="166"/>
      <c r="R343" s="166"/>
      <c r="S343" s="166"/>
      <c r="T343" s="167"/>
      <c r="AT343" s="161" t="s">
        <v>146</v>
      </c>
      <c r="AU343" s="161" t="s">
        <v>82</v>
      </c>
      <c r="AV343" s="13" t="s">
        <v>82</v>
      </c>
      <c r="AW343" s="13" t="s">
        <v>33</v>
      </c>
      <c r="AX343" s="13" t="s">
        <v>72</v>
      </c>
      <c r="AY343" s="161" t="s">
        <v>135</v>
      </c>
    </row>
    <row r="344" spans="1:65" s="14" customFormat="1">
      <c r="B344" s="178"/>
      <c r="D344" s="160" t="s">
        <v>146</v>
      </c>
      <c r="E344" s="179" t="s">
        <v>3</v>
      </c>
      <c r="F344" s="180" t="s">
        <v>215</v>
      </c>
      <c r="H344" s="181">
        <v>25.905999999999999</v>
      </c>
      <c r="I344" s="182"/>
      <c r="L344" s="178"/>
      <c r="M344" s="183"/>
      <c r="N344" s="184"/>
      <c r="O344" s="184"/>
      <c r="P344" s="184"/>
      <c r="Q344" s="184"/>
      <c r="R344" s="184"/>
      <c r="S344" s="184"/>
      <c r="T344" s="185"/>
      <c r="AT344" s="179" t="s">
        <v>146</v>
      </c>
      <c r="AU344" s="179" t="s">
        <v>82</v>
      </c>
      <c r="AV344" s="14" t="s">
        <v>142</v>
      </c>
      <c r="AW344" s="14" t="s">
        <v>33</v>
      </c>
      <c r="AX344" s="14" t="s">
        <v>80</v>
      </c>
      <c r="AY344" s="179" t="s">
        <v>135</v>
      </c>
    </row>
    <row r="345" spans="1:65" s="2" customFormat="1" ht="24.2" customHeight="1">
      <c r="A345" s="35"/>
      <c r="B345" s="140"/>
      <c r="C345" s="141" t="s">
        <v>565</v>
      </c>
      <c r="D345" s="141" t="s">
        <v>137</v>
      </c>
      <c r="E345" s="142" t="s">
        <v>566</v>
      </c>
      <c r="F345" s="143" t="s">
        <v>567</v>
      </c>
      <c r="G345" s="144" t="s">
        <v>156</v>
      </c>
      <c r="H345" s="145">
        <v>7.1999999999999995E-2</v>
      </c>
      <c r="I345" s="146"/>
      <c r="J345" s="147">
        <f>ROUND(I345*H345,2)</f>
        <v>0</v>
      </c>
      <c r="K345" s="143" t="s">
        <v>141</v>
      </c>
      <c r="L345" s="36"/>
      <c r="M345" s="148" t="s">
        <v>3</v>
      </c>
      <c r="N345" s="149" t="s">
        <v>43</v>
      </c>
      <c r="O345" s="56"/>
      <c r="P345" s="150">
        <f>O345*H345</f>
        <v>0</v>
      </c>
      <c r="Q345" s="150">
        <v>0</v>
      </c>
      <c r="R345" s="150">
        <f>Q345*H345</f>
        <v>0</v>
      </c>
      <c r="S345" s="150">
        <v>1.8</v>
      </c>
      <c r="T345" s="151">
        <f>S345*H345</f>
        <v>0.12959999999999999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52" t="s">
        <v>142</v>
      </c>
      <c r="AT345" s="152" t="s">
        <v>137</v>
      </c>
      <c r="AU345" s="152" t="s">
        <v>82</v>
      </c>
      <c r="AY345" s="20" t="s">
        <v>135</v>
      </c>
      <c r="BE345" s="153">
        <f>IF(N345="základní",J345,0)</f>
        <v>0</v>
      </c>
      <c r="BF345" s="153">
        <f>IF(N345="snížená",J345,0)</f>
        <v>0</v>
      </c>
      <c r="BG345" s="153">
        <f>IF(N345="zákl. přenesená",J345,0)</f>
        <v>0</v>
      </c>
      <c r="BH345" s="153">
        <f>IF(N345="sníž. přenesená",J345,0)</f>
        <v>0</v>
      </c>
      <c r="BI345" s="153">
        <f>IF(N345="nulová",J345,0)</f>
        <v>0</v>
      </c>
      <c r="BJ345" s="20" t="s">
        <v>80</v>
      </c>
      <c r="BK345" s="153">
        <f>ROUND(I345*H345,2)</f>
        <v>0</v>
      </c>
      <c r="BL345" s="20" t="s">
        <v>142</v>
      </c>
      <c r="BM345" s="152" t="s">
        <v>568</v>
      </c>
    </row>
    <row r="346" spans="1:65" s="2" customFormat="1">
      <c r="A346" s="35"/>
      <c r="B346" s="36"/>
      <c r="C346" s="35"/>
      <c r="D346" s="154" t="s">
        <v>144</v>
      </c>
      <c r="E346" s="35"/>
      <c r="F346" s="155" t="s">
        <v>569</v>
      </c>
      <c r="G346" s="35"/>
      <c r="H346" s="35"/>
      <c r="I346" s="156"/>
      <c r="J346" s="35"/>
      <c r="K346" s="35"/>
      <c r="L346" s="36"/>
      <c r="M346" s="157"/>
      <c r="N346" s="158"/>
      <c r="O346" s="56"/>
      <c r="P346" s="56"/>
      <c r="Q346" s="56"/>
      <c r="R346" s="56"/>
      <c r="S346" s="56"/>
      <c r="T346" s="57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20" t="s">
        <v>144</v>
      </c>
      <c r="AU346" s="20" t="s">
        <v>82</v>
      </c>
    </row>
    <row r="347" spans="1:65" s="13" customFormat="1">
      <c r="B347" s="159"/>
      <c r="D347" s="160" t="s">
        <v>146</v>
      </c>
      <c r="E347" s="161" t="s">
        <v>3</v>
      </c>
      <c r="F347" s="162" t="s">
        <v>570</v>
      </c>
      <c r="H347" s="163">
        <v>7.1999999999999995E-2</v>
      </c>
      <c r="I347" s="164"/>
      <c r="L347" s="159"/>
      <c r="M347" s="165"/>
      <c r="N347" s="166"/>
      <c r="O347" s="166"/>
      <c r="P347" s="166"/>
      <c r="Q347" s="166"/>
      <c r="R347" s="166"/>
      <c r="S347" s="166"/>
      <c r="T347" s="167"/>
      <c r="AT347" s="161" t="s">
        <v>146</v>
      </c>
      <c r="AU347" s="161" t="s">
        <v>82</v>
      </c>
      <c r="AV347" s="13" t="s">
        <v>82</v>
      </c>
      <c r="AW347" s="13" t="s">
        <v>33</v>
      </c>
      <c r="AX347" s="13" t="s">
        <v>80</v>
      </c>
      <c r="AY347" s="161" t="s">
        <v>135</v>
      </c>
    </row>
    <row r="348" spans="1:65" s="2" customFormat="1" ht="24.2" customHeight="1">
      <c r="A348" s="35"/>
      <c r="B348" s="140"/>
      <c r="C348" s="141" t="s">
        <v>571</v>
      </c>
      <c r="D348" s="141" t="s">
        <v>137</v>
      </c>
      <c r="E348" s="142" t="s">
        <v>572</v>
      </c>
      <c r="F348" s="143" t="s">
        <v>573</v>
      </c>
      <c r="G348" s="144" t="s">
        <v>291</v>
      </c>
      <c r="H348" s="145">
        <v>32.5</v>
      </c>
      <c r="I348" s="146"/>
      <c r="J348" s="147">
        <f>ROUND(I348*H348,2)</f>
        <v>0</v>
      </c>
      <c r="K348" s="143" t="s">
        <v>141</v>
      </c>
      <c r="L348" s="36"/>
      <c r="M348" s="148" t="s">
        <v>3</v>
      </c>
      <c r="N348" s="149" t="s">
        <v>43</v>
      </c>
      <c r="O348" s="56"/>
      <c r="P348" s="150">
        <f>O348*H348</f>
        <v>0</v>
      </c>
      <c r="Q348" s="150">
        <v>0</v>
      </c>
      <c r="R348" s="150">
        <f>Q348*H348</f>
        <v>0</v>
      </c>
      <c r="S348" s="150">
        <v>6.0000000000000001E-3</v>
      </c>
      <c r="T348" s="151">
        <f>S348*H348</f>
        <v>0.19500000000000001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52" t="s">
        <v>142</v>
      </c>
      <c r="AT348" s="152" t="s">
        <v>137</v>
      </c>
      <c r="AU348" s="152" t="s">
        <v>82</v>
      </c>
      <c r="AY348" s="20" t="s">
        <v>135</v>
      </c>
      <c r="BE348" s="153">
        <f>IF(N348="základní",J348,0)</f>
        <v>0</v>
      </c>
      <c r="BF348" s="153">
        <f>IF(N348="snížená",J348,0)</f>
        <v>0</v>
      </c>
      <c r="BG348" s="153">
        <f>IF(N348="zákl. přenesená",J348,0)</f>
        <v>0</v>
      </c>
      <c r="BH348" s="153">
        <f>IF(N348="sníž. přenesená",J348,0)</f>
        <v>0</v>
      </c>
      <c r="BI348" s="153">
        <f>IF(N348="nulová",J348,0)</f>
        <v>0</v>
      </c>
      <c r="BJ348" s="20" t="s">
        <v>80</v>
      </c>
      <c r="BK348" s="153">
        <f>ROUND(I348*H348,2)</f>
        <v>0</v>
      </c>
      <c r="BL348" s="20" t="s">
        <v>142</v>
      </c>
      <c r="BM348" s="152" t="s">
        <v>574</v>
      </c>
    </row>
    <row r="349" spans="1:65" s="2" customFormat="1">
      <c r="A349" s="35"/>
      <c r="B349" s="36"/>
      <c r="C349" s="35"/>
      <c r="D349" s="154" t="s">
        <v>144</v>
      </c>
      <c r="E349" s="35"/>
      <c r="F349" s="155" t="s">
        <v>575</v>
      </c>
      <c r="G349" s="35"/>
      <c r="H349" s="35"/>
      <c r="I349" s="156"/>
      <c r="J349" s="35"/>
      <c r="K349" s="35"/>
      <c r="L349" s="36"/>
      <c r="M349" s="157"/>
      <c r="N349" s="158"/>
      <c r="O349" s="56"/>
      <c r="P349" s="56"/>
      <c r="Q349" s="56"/>
      <c r="R349" s="56"/>
      <c r="S349" s="56"/>
      <c r="T349" s="57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20" t="s">
        <v>144</v>
      </c>
      <c r="AU349" s="20" t="s">
        <v>82</v>
      </c>
    </row>
    <row r="350" spans="1:65" s="13" customFormat="1">
      <c r="B350" s="159"/>
      <c r="D350" s="160" t="s">
        <v>146</v>
      </c>
      <c r="E350" s="161" t="s">
        <v>3</v>
      </c>
      <c r="F350" s="162" t="s">
        <v>576</v>
      </c>
      <c r="H350" s="163">
        <v>32.5</v>
      </c>
      <c r="I350" s="164"/>
      <c r="L350" s="159"/>
      <c r="M350" s="165"/>
      <c r="N350" s="166"/>
      <c r="O350" s="166"/>
      <c r="P350" s="166"/>
      <c r="Q350" s="166"/>
      <c r="R350" s="166"/>
      <c r="S350" s="166"/>
      <c r="T350" s="167"/>
      <c r="AT350" s="161" t="s">
        <v>146</v>
      </c>
      <c r="AU350" s="161" t="s">
        <v>82</v>
      </c>
      <c r="AV350" s="13" t="s">
        <v>82</v>
      </c>
      <c r="AW350" s="13" t="s">
        <v>33</v>
      </c>
      <c r="AX350" s="13" t="s">
        <v>80</v>
      </c>
      <c r="AY350" s="161" t="s">
        <v>135</v>
      </c>
    </row>
    <row r="351" spans="1:65" s="2" customFormat="1" ht="24.2" customHeight="1">
      <c r="A351" s="35"/>
      <c r="B351" s="140"/>
      <c r="C351" s="141" t="s">
        <v>577</v>
      </c>
      <c r="D351" s="141" t="s">
        <v>137</v>
      </c>
      <c r="E351" s="142" t="s">
        <v>578</v>
      </c>
      <c r="F351" s="143" t="s">
        <v>579</v>
      </c>
      <c r="G351" s="144" t="s">
        <v>140</v>
      </c>
      <c r="H351" s="145">
        <v>8</v>
      </c>
      <c r="I351" s="146"/>
      <c r="J351" s="147">
        <f>ROUND(I351*H351,2)</f>
        <v>0</v>
      </c>
      <c r="K351" s="143" t="s">
        <v>141</v>
      </c>
      <c r="L351" s="36"/>
      <c r="M351" s="148" t="s">
        <v>3</v>
      </c>
      <c r="N351" s="149" t="s">
        <v>43</v>
      </c>
      <c r="O351" s="56"/>
      <c r="P351" s="150">
        <f>O351*H351</f>
        <v>0</v>
      </c>
      <c r="Q351" s="150">
        <v>0</v>
      </c>
      <c r="R351" s="150">
        <f>Q351*H351</f>
        <v>0</v>
      </c>
      <c r="S351" s="150">
        <v>0</v>
      </c>
      <c r="T351" s="151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52" t="s">
        <v>142</v>
      </c>
      <c r="AT351" s="152" t="s">
        <v>137</v>
      </c>
      <c r="AU351" s="152" t="s">
        <v>82</v>
      </c>
      <c r="AY351" s="20" t="s">
        <v>135</v>
      </c>
      <c r="BE351" s="153">
        <f>IF(N351="základní",J351,0)</f>
        <v>0</v>
      </c>
      <c r="BF351" s="153">
        <f>IF(N351="snížená",J351,0)</f>
        <v>0</v>
      </c>
      <c r="BG351" s="153">
        <f>IF(N351="zákl. přenesená",J351,0)</f>
        <v>0</v>
      </c>
      <c r="BH351" s="153">
        <f>IF(N351="sníž. přenesená",J351,0)</f>
        <v>0</v>
      </c>
      <c r="BI351" s="153">
        <f>IF(N351="nulová",J351,0)</f>
        <v>0</v>
      </c>
      <c r="BJ351" s="20" t="s">
        <v>80</v>
      </c>
      <c r="BK351" s="153">
        <f>ROUND(I351*H351,2)</f>
        <v>0</v>
      </c>
      <c r="BL351" s="20" t="s">
        <v>142</v>
      </c>
      <c r="BM351" s="152" t="s">
        <v>580</v>
      </c>
    </row>
    <row r="352" spans="1:65" s="2" customFormat="1">
      <c r="A352" s="35"/>
      <c r="B352" s="36"/>
      <c r="C352" s="35"/>
      <c r="D352" s="154" t="s">
        <v>144</v>
      </c>
      <c r="E352" s="35"/>
      <c r="F352" s="155" t="s">
        <v>581</v>
      </c>
      <c r="G352" s="35"/>
      <c r="H352" s="35"/>
      <c r="I352" s="156"/>
      <c r="J352" s="35"/>
      <c r="K352" s="35"/>
      <c r="L352" s="36"/>
      <c r="M352" s="157"/>
      <c r="N352" s="158"/>
      <c r="O352" s="56"/>
      <c r="P352" s="56"/>
      <c r="Q352" s="56"/>
      <c r="R352" s="56"/>
      <c r="S352" s="56"/>
      <c r="T352" s="57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20" t="s">
        <v>144</v>
      </c>
      <c r="AU352" s="20" t="s">
        <v>82</v>
      </c>
    </row>
    <row r="353" spans="1:65" s="13" customFormat="1">
      <c r="B353" s="159"/>
      <c r="D353" s="160" t="s">
        <v>146</v>
      </c>
      <c r="E353" s="161" t="s">
        <v>3</v>
      </c>
      <c r="F353" s="162" t="s">
        <v>582</v>
      </c>
      <c r="H353" s="163">
        <v>8</v>
      </c>
      <c r="I353" s="164"/>
      <c r="L353" s="159"/>
      <c r="M353" s="165"/>
      <c r="N353" s="166"/>
      <c r="O353" s="166"/>
      <c r="P353" s="166"/>
      <c r="Q353" s="166"/>
      <c r="R353" s="166"/>
      <c r="S353" s="166"/>
      <c r="T353" s="167"/>
      <c r="AT353" s="161" t="s">
        <v>146</v>
      </c>
      <c r="AU353" s="161" t="s">
        <v>82</v>
      </c>
      <c r="AV353" s="13" t="s">
        <v>82</v>
      </c>
      <c r="AW353" s="13" t="s">
        <v>33</v>
      </c>
      <c r="AX353" s="13" t="s">
        <v>80</v>
      </c>
      <c r="AY353" s="161" t="s">
        <v>135</v>
      </c>
    </row>
    <row r="354" spans="1:65" s="2" customFormat="1" ht="24.2" customHeight="1">
      <c r="A354" s="35"/>
      <c r="B354" s="140"/>
      <c r="C354" s="141" t="s">
        <v>583</v>
      </c>
      <c r="D354" s="141" t="s">
        <v>137</v>
      </c>
      <c r="E354" s="142" t="s">
        <v>584</v>
      </c>
      <c r="F354" s="143" t="s">
        <v>585</v>
      </c>
      <c r="G354" s="144" t="s">
        <v>140</v>
      </c>
      <c r="H354" s="145">
        <v>16</v>
      </c>
      <c r="I354" s="146"/>
      <c r="J354" s="147">
        <f>ROUND(I354*H354,2)</f>
        <v>0</v>
      </c>
      <c r="K354" s="143" t="s">
        <v>141</v>
      </c>
      <c r="L354" s="36"/>
      <c r="M354" s="148" t="s">
        <v>3</v>
      </c>
      <c r="N354" s="149" t="s">
        <v>43</v>
      </c>
      <c r="O354" s="56"/>
      <c r="P354" s="150">
        <f>O354*H354</f>
        <v>0</v>
      </c>
      <c r="Q354" s="150">
        <v>0</v>
      </c>
      <c r="R354" s="150">
        <f>Q354*H354</f>
        <v>0</v>
      </c>
      <c r="S354" s="150">
        <v>0</v>
      </c>
      <c r="T354" s="151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52" t="s">
        <v>142</v>
      </c>
      <c r="AT354" s="152" t="s">
        <v>137</v>
      </c>
      <c r="AU354" s="152" t="s">
        <v>82</v>
      </c>
      <c r="AY354" s="20" t="s">
        <v>135</v>
      </c>
      <c r="BE354" s="153">
        <f>IF(N354="základní",J354,0)</f>
        <v>0</v>
      </c>
      <c r="BF354" s="153">
        <f>IF(N354="snížená",J354,0)</f>
        <v>0</v>
      </c>
      <c r="BG354" s="153">
        <f>IF(N354="zákl. přenesená",J354,0)</f>
        <v>0</v>
      </c>
      <c r="BH354" s="153">
        <f>IF(N354="sníž. přenesená",J354,0)</f>
        <v>0</v>
      </c>
      <c r="BI354" s="153">
        <f>IF(N354="nulová",J354,0)</f>
        <v>0</v>
      </c>
      <c r="BJ354" s="20" t="s">
        <v>80</v>
      </c>
      <c r="BK354" s="153">
        <f>ROUND(I354*H354,2)</f>
        <v>0</v>
      </c>
      <c r="BL354" s="20" t="s">
        <v>142</v>
      </c>
      <c r="BM354" s="152" t="s">
        <v>586</v>
      </c>
    </row>
    <row r="355" spans="1:65" s="2" customFormat="1">
      <c r="A355" s="35"/>
      <c r="B355" s="36"/>
      <c r="C355" s="35"/>
      <c r="D355" s="154" t="s">
        <v>144</v>
      </c>
      <c r="E355" s="35"/>
      <c r="F355" s="155" t="s">
        <v>587</v>
      </c>
      <c r="G355" s="35"/>
      <c r="H355" s="35"/>
      <c r="I355" s="156"/>
      <c r="J355" s="35"/>
      <c r="K355" s="35"/>
      <c r="L355" s="36"/>
      <c r="M355" s="157"/>
      <c r="N355" s="158"/>
      <c r="O355" s="56"/>
      <c r="P355" s="56"/>
      <c r="Q355" s="56"/>
      <c r="R355" s="56"/>
      <c r="S355" s="56"/>
      <c r="T355" s="57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20" t="s">
        <v>144</v>
      </c>
      <c r="AU355" s="20" t="s">
        <v>82</v>
      </c>
    </row>
    <row r="356" spans="1:65" s="13" customFormat="1">
      <c r="B356" s="159"/>
      <c r="D356" s="160" t="s">
        <v>146</v>
      </c>
      <c r="E356" s="161" t="s">
        <v>3</v>
      </c>
      <c r="F356" s="162" t="s">
        <v>588</v>
      </c>
      <c r="H356" s="163">
        <v>16</v>
      </c>
      <c r="I356" s="164"/>
      <c r="L356" s="159"/>
      <c r="M356" s="165"/>
      <c r="N356" s="166"/>
      <c r="O356" s="166"/>
      <c r="P356" s="166"/>
      <c r="Q356" s="166"/>
      <c r="R356" s="166"/>
      <c r="S356" s="166"/>
      <c r="T356" s="167"/>
      <c r="AT356" s="161" t="s">
        <v>146</v>
      </c>
      <c r="AU356" s="161" t="s">
        <v>82</v>
      </c>
      <c r="AV356" s="13" t="s">
        <v>82</v>
      </c>
      <c r="AW356" s="13" t="s">
        <v>33</v>
      </c>
      <c r="AX356" s="13" t="s">
        <v>80</v>
      </c>
      <c r="AY356" s="161" t="s">
        <v>135</v>
      </c>
    </row>
    <row r="357" spans="1:65" s="2" customFormat="1" ht="24.2" customHeight="1">
      <c r="A357" s="35"/>
      <c r="B357" s="140"/>
      <c r="C357" s="141" t="s">
        <v>589</v>
      </c>
      <c r="D357" s="141" t="s">
        <v>137</v>
      </c>
      <c r="E357" s="142" t="s">
        <v>590</v>
      </c>
      <c r="F357" s="143" t="s">
        <v>591</v>
      </c>
      <c r="G357" s="144" t="s">
        <v>140</v>
      </c>
      <c r="H357" s="145">
        <v>8</v>
      </c>
      <c r="I357" s="146"/>
      <c r="J357" s="147">
        <f>ROUND(I357*H357,2)</f>
        <v>0</v>
      </c>
      <c r="K357" s="143" t="s">
        <v>141</v>
      </c>
      <c r="L357" s="36"/>
      <c r="M357" s="148" t="s">
        <v>3</v>
      </c>
      <c r="N357" s="149" t="s">
        <v>43</v>
      </c>
      <c r="O357" s="56"/>
      <c r="P357" s="150">
        <f>O357*H357</f>
        <v>0</v>
      </c>
      <c r="Q357" s="150">
        <v>0</v>
      </c>
      <c r="R357" s="150">
        <f>Q357*H357</f>
        <v>0</v>
      </c>
      <c r="S357" s="150">
        <v>0</v>
      </c>
      <c r="T357" s="151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52" t="s">
        <v>142</v>
      </c>
      <c r="AT357" s="152" t="s">
        <v>137</v>
      </c>
      <c r="AU357" s="152" t="s">
        <v>82</v>
      </c>
      <c r="AY357" s="20" t="s">
        <v>135</v>
      </c>
      <c r="BE357" s="153">
        <f>IF(N357="základní",J357,0)</f>
        <v>0</v>
      </c>
      <c r="BF357" s="153">
        <f>IF(N357="snížená",J357,0)</f>
        <v>0</v>
      </c>
      <c r="BG357" s="153">
        <f>IF(N357="zákl. přenesená",J357,0)</f>
        <v>0</v>
      </c>
      <c r="BH357" s="153">
        <f>IF(N357="sníž. přenesená",J357,0)</f>
        <v>0</v>
      </c>
      <c r="BI357" s="153">
        <f>IF(N357="nulová",J357,0)</f>
        <v>0</v>
      </c>
      <c r="BJ357" s="20" t="s">
        <v>80</v>
      </c>
      <c r="BK357" s="153">
        <f>ROUND(I357*H357,2)</f>
        <v>0</v>
      </c>
      <c r="BL357" s="20" t="s">
        <v>142</v>
      </c>
      <c r="BM357" s="152" t="s">
        <v>592</v>
      </c>
    </row>
    <row r="358" spans="1:65" s="2" customFormat="1">
      <c r="A358" s="35"/>
      <c r="B358" s="36"/>
      <c r="C358" s="35"/>
      <c r="D358" s="154" t="s">
        <v>144</v>
      </c>
      <c r="E358" s="35"/>
      <c r="F358" s="155" t="s">
        <v>593</v>
      </c>
      <c r="G358" s="35"/>
      <c r="H358" s="35"/>
      <c r="I358" s="156"/>
      <c r="J358" s="35"/>
      <c r="K358" s="35"/>
      <c r="L358" s="36"/>
      <c r="M358" s="157"/>
      <c r="N358" s="158"/>
      <c r="O358" s="56"/>
      <c r="P358" s="56"/>
      <c r="Q358" s="56"/>
      <c r="R358" s="56"/>
      <c r="S358" s="56"/>
      <c r="T358" s="57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20" t="s">
        <v>144</v>
      </c>
      <c r="AU358" s="20" t="s">
        <v>82</v>
      </c>
    </row>
    <row r="359" spans="1:65" s="2" customFormat="1" ht="16.5" customHeight="1">
      <c r="A359" s="35"/>
      <c r="B359" s="140"/>
      <c r="C359" s="141" t="s">
        <v>594</v>
      </c>
      <c r="D359" s="141" t="s">
        <v>137</v>
      </c>
      <c r="E359" s="142" t="s">
        <v>595</v>
      </c>
      <c r="F359" s="143" t="s">
        <v>596</v>
      </c>
      <c r="G359" s="144" t="s">
        <v>192</v>
      </c>
      <c r="H359" s="145">
        <v>4</v>
      </c>
      <c r="I359" s="146"/>
      <c r="J359" s="147">
        <f>ROUND(I359*H359,2)</f>
        <v>0</v>
      </c>
      <c r="K359" s="143" t="s">
        <v>141</v>
      </c>
      <c r="L359" s="36"/>
      <c r="M359" s="148" t="s">
        <v>3</v>
      </c>
      <c r="N359" s="149" t="s">
        <v>43</v>
      </c>
      <c r="O359" s="56"/>
      <c r="P359" s="150">
        <f>O359*H359</f>
        <v>0</v>
      </c>
      <c r="Q359" s="150">
        <v>0</v>
      </c>
      <c r="R359" s="150">
        <f>Q359*H359</f>
        <v>0</v>
      </c>
      <c r="S359" s="150">
        <v>8.9999999999999993E-3</v>
      </c>
      <c r="T359" s="151">
        <f>S359*H359</f>
        <v>3.5999999999999997E-2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52" t="s">
        <v>142</v>
      </c>
      <c r="AT359" s="152" t="s">
        <v>137</v>
      </c>
      <c r="AU359" s="152" t="s">
        <v>82</v>
      </c>
      <c r="AY359" s="20" t="s">
        <v>135</v>
      </c>
      <c r="BE359" s="153">
        <f>IF(N359="základní",J359,0)</f>
        <v>0</v>
      </c>
      <c r="BF359" s="153">
        <f>IF(N359="snížená",J359,0)</f>
        <v>0</v>
      </c>
      <c r="BG359" s="153">
        <f>IF(N359="zákl. přenesená",J359,0)</f>
        <v>0</v>
      </c>
      <c r="BH359" s="153">
        <f>IF(N359="sníž. přenesená",J359,0)</f>
        <v>0</v>
      </c>
      <c r="BI359" s="153">
        <f>IF(N359="nulová",J359,0)</f>
        <v>0</v>
      </c>
      <c r="BJ359" s="20" t="s">
        <v>80</v>
      </c>
      <c r="BK359" s="153">
        <f>ROUND(I359*H359,2)</f>
        <v>0</v>
      </c>
      <c r="BL359" s="20" t="s">
        <v>142</v>
      </c>
      <c r="BM359" s="152" t="s">
        <v>597</v>
      </c>
    </row>
    <row r="360" spans="1:65" s="2" customFormat="1">
      <c r="A360" s="35"/>
      <c r="B360" s="36"/>
      <c r="C360" s="35"/>
      <c r="D360" s="154" t="s">
        <v>144</v>
      </c>
      <c r="E360" s="35"/>
      <c r="F360" s="155" t="s">
        <v>598</v>
      </c>
      <c r="G360" s="35"/>
      <c r="H360" s="35"/>
      <c r="I360" s="156"/>
      <c r="J360" s="35"/>
      <c r="K360" s="35"/>
      <c r="L360" s="36"/>
      <c r="M360" s="157"/>
      <c r="N360" s="158"/>
      <c r="O360" s="56"/>
      <c r="P360" s="56"/>
      <c r="Q360" s="56"/>
      <c r="R360" s="56"/>
      <c r="S360" s="56"/>
      <c r="T360" s="57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20" t="s">
        <v>144</v>
      </c>
      <c r="AU360" s="20" t="s">
        <v>82</v>
      </c>
    </row>
    <row r="361" spans="1:65" s="13" customFormat="1">
      <c r="B361" s="159"/>
      <c r="D361" s="160" t="s">
        <v>146</v>
      </c>
      <c r="E361" s="161" t="s">
        <v>3</v>
      </c>
      <c r="F361" s="162" t="s">
        <v>276</v>
      </c>
      <c r="H361" s="163">
        <v>4</v>
      </c>
      <c r="I361" s="164"/>
      <c r="L361" s="159"/>
      <c r="M361" s="165"/>
      <c r="N361" s="166"/>
      <c r="O361" s="166"/>
      <c r="P361" s="166"/>
      <c r="Q361" s="166"/>
      <c r="R361" s="166"/>
      <c r="S361" s="166"/>
      <c r="T361" s="167"/>
      <c r="AT361" s="161" t="s">
        <v>146</v>
      </c>
      <c r="AU361" s="161" t="s">
        <v>82</v>
      </c>
      <c r="AV361" s="13" t="s">
        <v>82</v>
      </c>
      <c r="AW361" s="13" t="s">
        <v>33</v>
      </c>
      <c r="AX361" s="13" t="s">
        <v>80</v>
      </c>
      <c r="AY361" s="161" t="s">
        <v>135</v>
      </c>
    </row>
    <row r="362" spans="1:65" s="2" customFormat="1" ht="16.5" customHeight="1">
      <c r="A362" s="35"/>
      <c r="B362" s="140"/>
      <c r="C362" s="141" t="s">
        <v>599</v>
      </c>
      <c r="D362" s="141" t="s">
        <v>137</v>
      </c>
      <c r="E362" s="142" t="s">
        <v>600</v>
      </c>
      <c r="F362" s="143" t="s">
        <v>601</v>
      </c>
      <c r="G362" s="144" t="s">
        <v>602</v>
      </c>
      <c r="H362" s="145">
        <v>1</v>
      </c>
      <c r="I362" s="146"/>
      <c r="J362" s="147">
        <f>ROUND(I362*H362,2)</f>
        <v>0</v>
      </c>
      <c r="K362" s="143" t="s">
        <v>3</v>
      </c>
      <c r="L362" s="36"/>
      <c r="M362" s="148" t="s">
        <v>3</v>
      </c>
      <c r="N362" s="149" t="s">
        <v>43</v>
      </c>
      <c r="O362" s="56"/>
      <c r="P362" s="150">
        <f>O362*H362</f>
        <v>0</v>
      </c>
      <c r="Q362" s="150">
        <v>0</v>
      </c>
      <c r="R362" s="150">
        <f>Q362*H362</f>
        <v>0</v>
      </c>
      <c r="S362" s="150">
        <v>1E-3</v>
      </c>
      <c r="T362" s="151">
        <f>S362*H362</f>
        <v>1E-3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52" t="s">
        <v>142</v>
      </c>
      <c r="AT362" s="152" t="s">
        <v>137</v>
      </c>
      <c r="AU362" s="152" t="s">
        <v>82</v>
      </c>
      <c r="AY362" s="20" t="s">
        <v>135</v>
      </c>
      <c r="BE362" s="153">
        <f>IF(N362="základní",J362,0)</f>
        <v>0</v>
      </c>
      <c r="BF362" s="153">
        <f>IF(N362="snížená",J362,0)</f>
        <v>0</v>
      </c>
      <c r="BG362" s="153">
        <f>IF(N362="zákl. přenesená",J362,0)</f>
        <v>0</v>
      </c>
      <c r="BH362" s="153">
        <f>IF(N362="sníž. přenesená",J362,0)</f>
        <v>0</v>
      </c>
      <c r="BI362" s="153">
        <f>IF(N362="nulová",J362,0)</f>
        <v>0</v>
      </c>
      <c r="BJ362" s="20" t="s">
        <v>80</v>
      </c>
      <c r="BK362" s="153">
        <f>ROUND(I362*H362,2)</f>
        <v>0</v>
      </c>
      <c r="BL362" s="20" t="s">
        <v>142</v>
      </c>
      <c r="BM362" s="152" t="s">
        <v>603</v>
      </c>
    </row>
    <row r="363" spans="1:65" s="2" customFormat="1" ht="24.2" customHeight="1">
      <c r="A363" s="35"/>
      <c r="B363" s="140"/>
      <c r="C363" s="141" t="s">
        <v>604</v>
      </c>
      <c r="D363" s="141" t="s">
        <v>137</v>
      </c>
      <c r="E363" s="142" t="s">
        <v>605</v>
      </c>
      <c r="F363" s="143" t="s">
        <v>606</v>
      </c>
      <c r="G363" s="144" t="s">
        <v>291</v>
      </c>
      <c r="H363" s="145">
        <v>1</v>
      </c>
      <c r="I363" s="146"/>
      <c r="J363" s="147">
        <f>ROUND(I363*H363,2)</f>
        <v>0</v>
      </c>
      <c r="K363" s="143" t="s">
        <v>141</v>
      </c>
      <c r="L363" s="36"/>
      <c r="M363" s="148" t="s">
        <v>3</v>
      </c>
      <c r="N363" s="149" t="s">
        <v>43</v>
      </c>
      <c r="O363" s="56"/>
      <c r="P363" s="150">
        <f>O363*H363</f>
        <v>0</v>
      </c>
      <c r="Q363" s="150">
        <v>2.4399999999999999E-3</v>
      </c>
      <c r="R363" s="150">
        <f>Q363*H363</f>
        <v>2.4399999999999999E-3</v>
      </c>
      <c r="S363" s="150">
        <v>5.6000000000000001E-2</v>
      </c>
      <c r="T363" s="151">
        <f>S363*H363</f>
        <v>5.6000000000000001E-2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52" t="s">
        <v>142</v>
      </c>
      <c r="AT363" s="152" t="s">
        <v>137</v>
      </c>
      <c r="AU363" s="152" t="s">
        <v>82</v>
      </c>
      <c r="AY363" s="20" t="s">
        <v>135</v>
      </c>
      <c r="BE363" s="153">
        <f>IF(N363="základní",J363,0)</f>
        <v>0</v>
      </c>
      <c r="BF363" s="153">
        <f>IF(N363="snížená",J363,0)</f>
        <v>0</v>
      </c>
      <c r="BG363" s="153">
        <f>IF(N363="zákl. přenesená",J363,0)</f>
        <v>0</v>
      </c>
      <c r="BH363" s="153">
        <f>IF(N363="sníž. přenesená",J363,0)</f>
        <v>0</v>
      </c>
      <c r="BI363" s="153">
        <f>IF(N363="nulová",J363,0)</f>
        <v>0</v>
      </c>
      <c r="BJ363" s="20" t="s">
        <v>80</v>
      </c>
      <c r="BK363" s="153">
        <f>ROUND(I363*H363,2)</f>
        <v>0</v>
      </c>
      <c r="BL363" s="20" t="s">
        <v>142</v>
      </c>
      <c r="BM363" s="152" t="s">
        <v>607</v>
      </c>
    </row>
    <row r="364" spans="1:65" s="2" customFormat="1">
      <c r="A364" s="35"/>
      <c r="B364" s="36"/>
      <c r="C364" s="35"/>
      <c r="D364" s="154" t="s">
        <v>144</v>
      </c>
      <c r="E364" s="35"/>
      <c r="F364" s="155" t="s">
        <v>608</v>
      </c>
      <c r="G364" s="35"/>
      <c r="H364" s="35"/>
      <c r="I364" s="156"/>
      <c r="J364" s="35"/>
      <c r="K364" s="35"/>
      <c r="L364" s="36"/>
      <c r="M364" s="157"/>
      <c r="N364" s="158"/>
      <c r="O364" s="56"/>
      <c r="P364" s="56"/>
      <c r="Q364" s="56"/>
      <c r="R364" s="56"/>
      <c r="S364" s="56"/>
      <c r="T364" s="57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20" t="s">
        <v>144</v>
      </c>
      <c r="AU364" s="20" t="s">
        <v>82</v>
      </c>
    </row>
    <row r="365" spans="1:65" s="15" customFormat="1">
      <c r="B365" s="186"/>
      <c r="D365" s="160" t="s">
        <v>146</v>
      </c>
      <c r="E365" s="187" t="s">
        <v>3</v>
      </c>
      <c r="F365" s="188" t="s">
        <v>609</v>
      </c>
      <c r="H365" s="187" t="s">
        <v>3</v>
      </c>
      <c r="I365" s="189"/>
      <c r="L365" s="186"/>
      <c r="M365" s="190"/>
      <c r="N365" s="191"/>
      <c r="O365" s="191"/>
      <c r="P365" s="191"/>
      <c r="Q365" s="191"/>
      <c r="R365" s="191"/>
      <c r="S365" s="191"/>
      <c r="T365" s="192"/>
      <c r="AT365" s="187" t="s">
        <v>146</v>
      </c>
      <c r="AU365" s="187" t="s">
        <v>82</v>
      </c>
      <c r="AV365" s="15" t="s">
        <v>80</v>
      </c>
      <c r="AW365" s="15" t="s">
        <v>33</v>
      </c>
      <c r="AX365" s="15" t="s">
        <v>72</v>
      </c>
      <c r="AY365" s="187" t="s">
        <v>135</v>
      </c>
    </row>
    <row r="366" spans="1:65" s="13" customFormat="1">
      <c r="B366" s="159"/>
      <c r="D366" s="160" t="s">
        <v>146</v>
      </c>
      <c r="E366" s="161" t="s">
        <v>3</v>
      </c>
      <c r="F366" s="162" t="s">
        <v>610</v>
      </c>
      <c r="H366" s="163">
        <v>0.4</v>
      </c>
      <c r="I366" s="164"/>
      <c r="L366" s="159"/>
      <c r="M366" s="165"/>
      <c r="N366" s="166"/>
      <c r="O366" s="166"/>
      <c r="P366" s="166"/>
      <c r="Q366" s="166"/>
      <c r="R366" s="166"/>
      <c r="S366" s="166"/>
      <c r="T366" s="167"/>
      <c r="AT366" s="161" t="s">
        <v>146</v>
      </c>
      <c r="AU366" s="161" t="s">
        <v>82</v>
      </c>
      <c r="AV366" s="13" t="s">
        <v>82</v>
      </c>
      <c r="AW366" s="13" t="s">
        <v>33</v>
      </c>
      <c r="AX366" s="13" t="s">
        <v>72</v>
      </c>
      <c r="AY366" s="161" t="s">
        <v>135</v>
      </c>
    </row>
    <row r="367" spans="1:65" s="15" customFormat="1">
      <c r="B367" s="186"/>
      <c r="D367" s="160" t="s">
        <v>146</v>
      </c>
      <c r="E367" s="187" t="s">
        <v>3</v>
      </c>
      <c r="F367" s="188" t="s">
        <v>611</v>
      </c>
      <c r="H367" s="187" t="s">
        <v>3</v>
      </c>
      <c r="I367" s="189"/>
      <c r="L367" s="186"/>
      <c r="M367" s="190"/>
      <c r="N367" s="191"/>
      <c r="O367" s="191"/>
      <c r="P367" s="191"/>
      <c r="Q367" s="191"/>
      <c r="R367" s="191"/>
      <c r="S367" s="191"/>
      <c r="T367" s="192"/>
      <c r="AT367" s="187" t="s">
        <v>146</v>
      </c>
      <c r="AU367" s="187" t="s">
        <v>82</v>
      </c>
      <c r="AV367" s="15" t="s">
        <v>80</v>
      </c>
      <c r="AW367" s="15" t="s">
        <v>33</v>
      </c>
      <c r="AX367" s="15" t="s">
        <v>72</v>
      </c>
      <c r="AY367" s="187" t="s">
        <v>135</v>
      </c>
    </row>
    <row r="368" spans="1:65" s="13" customFormat="1">
      <c r="B368" s="159"/>
      <c r="D368" s="160" t="s">
        <v>146</v>
      </c>
      <c r="E368" s="161" t="s">
        <v>3</v>
      </c>
      <c r="F368" s="162" t="s">
        <v>612</v>
      </c>
      <c r="H368" s="163">
        <v>0.6</v>
      </c>
      <c r="I368" s="164"/>
      <c r="L368" s="159"/>
      <c r="M368" s="165"/>
      <c r="N368" s="166"/>
      <c r="O368" s="166"/>
      <c r="P368" s="166"/>
      <c r="Q368" s="166"/>
      <c r="R368" s="166"/>
      <c r="S368" s="166"/>
      <c r="T368" s="167"/>
      <c r="AT368" s="161" t="s">
        <v>146</v>
      </c>
      <c r="AU368" s="161" t="s">
        <v>82</v>
      </c>
      <c r="AV368" s="13" t="s">
        <v>82</v>
      </c>
      <c r="AW368" s="13" t="s">
        <v>33</v>
      </c>
      <c r="AX368" s="13" t="s">
        <v>72</v>
      </c>
      <c r="AY368" s="161" t="s">
        <v>135</v>
      </c>
    </row>
    <row r="369" spans="1:65" s="14" customFormat="1">
      <c r="B369" s="178"/>
      <c r="D369" s="160" t="s">
        <v>146</v>
      </c>
      <c r="E369" s="179" t="s">
        <v>3</v>
      </c>
      <c r="F369" s="180" t="s">
        <v>215</v>
      </c>
      <c r="H369" s="181">
        <v>1</v>
      </c>
      <c r="I369" s="182"/>
      <c r="L369" s="178"/>
      <c r="M369" s="183"/>
      <c r="N369" s="184"/>
      <c r="O369" s="184"/>
      <c r="P369" s="184"/>
      <c r="Q369" s="184"/>
      <c r="R369" s="184"/>
      <c r="S369" s="184"/>
      <c r="T369" s="185"/>
      <c r="AT369" s="179" t="s">
        <v>146</v>
      </c>
      <c r="AU369" s="179" t="s">
        <v>82</v>
      </c>
      <c r="AV369" s="14" t="s">
        <v>142</v>
      </c>
      <c r="AW369" s="14" t="s">
        <v>33</v>
      </c>
      <c r="AX369" s="14" t="s">
        <v>80</v>
      </c>
      <c r="AY369" s="179" t="s">
        <v>135</v>
      </c>
    </row>
    <row r="370" spans="1:65" s="2" customFormat="1" ht="24.2" customHeight="1">
      <c r="A370" s="35"/>
      <c r="B370" s="140"/>
      <c r="C370" s="141" t="s">
        <v>613</v>
      </c>
      <c r="D370" s="141" t="s">
        <v>137</v>
      </c>
      <c r="E370" s="142" t="s">
        <v>614</v>
      </c>
      <c r="F370" s="143" t="s">
        <v>615</v>
      </c>
      <c r="G370" s="144" t="s">
        <v>291</v>
      </c>
      <c r="H370" s="145">
        <v>30</v>
      </c>
      <c r="I370" s="146"/>
      <c r="J370" s="147">
        <f>ROUND(I370*H370,2)</f>
        <v>0</v>
      </c>
      <c r="K370" s="143" t="s">
        <v>141</v>
      </c>
      <c r="L370" s="36"/>
      <c r="M370" s="148" t="s">
        <v>3</v>
      </c>
      <c r="N370" s="149" t="s">
        <v>43</v>
      </c>
      <c r="O370" s="56"/>
      <c r="P370" s="150">
        <f>O370*H370</f>
        <v>0</v>
      </c>
      <c r="Q370" s="150">
        <v>8.8200000000000001E-2</v>
      </c>
      <c r="R370" s="150">
        <f>Q370*H370</f>
        <v>2.6459999999999999</v>
      </c>
      <c r="S370" s="150">
        <v>0</v>
      </c>
      <c r="T370" s="151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52" t="s">
        <v>142</v>
      </c>
      <c r="AT370" s="152" t="s">
        <v>137</v>
      </c>
      <c r="AU370" s="152" t="s">
        <v>82</v>
      </c>
      <c r="AY370" s="20" t="s">
        <v>135</v>
      </c>
      <c r="BE370" s="153">
        <f>IF(N370="základní",J370,0)</f>
        <v>0</v>
      </c>
      <c r="BF370" s="153">
        <f>IF(N370="snížená",J370,0)</f>
        <v>0</v>
      </c>
      <c r="BG370" s="153">
        <f>IF(N370="zákl. přenesená",J370,0)</f>
        <v>0</v>
      </c>
      <c r="BH370" s="153">
        <f>IF(N370="sníž. přenesená",J370,0)</f>
        <v>0</v>
      </c>
      <c r="BI370" s="153">
        <f>IF(N370="nulová",J370,0)</f>
        <v>0</v>
      </c>
      <c r="BJ370" s="20" t="s">
        <v>80</v>
      </c>
      <c r="BK370" s="153">
        <f>ROUND(I370*H370,2)</f>
        <v>0</v>
      </c>
      <c r="BL370" s="20" t="s">
        <v>142</v>
      </c>
      <c r="BM370" s="152" t="s">
        <v>616</v>
      </c>
    </row>
    <row r="371" spans="1:65" s="2" customFormat="1">
      <c r="A371" s="35"/>
      <c r="B371" s="36"/>
      <c r="C371" s="35"/>
      <c r="D371" s="154" t="s">
        <v>144</v>
      </c>
      <c r="E371" s="35"/>
      <c r="F371" s="155" t="s">
        <v>617</v>
      </c>
      <c r="G371" s="35"/>
      <c r="H371" s="35"/>
      <c r="I371" s="156"/>
      <c r="J371" s="35"/>
      <c r="K371" s="35"/>
      <c r="L371" s="36"/>
      <c r="M371" s="157"/>
      <c r="N371" s="158"/>
      <c r="O371" s="56"/>
      <c r="P371" s="56"/>
      <c r="Q371" s="56"/>
      <c r="R371" s="56"/>
      <c r="S371" s="56"/>
      <c r="T371" s="57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20" t="s">
        <v>144</v>
      </c>
      <c r="AU371" s="20" t="s">
        <v>82</v>
      </c>
    </row>
    <row r="372" spans="1:65" s="15" customFormat="1">
      <c r="B372" s="186"/>
      <c r="D372" s="160" t="s">
        <v>146</v>
      </c>
      <c r="E372" s="187" t="s">
        <v>3</v>
      </c>
      <c r="F372" s="188" t="s">
        <v>618</v>
      </c>
      <c r="H372" s="187" t="s">
        <v>3</v>
      </c>
      <c r="I372" s="189"/>
      <c r="L372" s="186"/>
      <c r="M372" s="190"/>
      <c r="N372" s="191"/>
      <c r="O372" s="191"/>
      <c r="P372" s="191"/>
      <c r="Q372" s="191"/>
      <c r="R372" s="191"/>
      <c r="S372" s="191"/>
      <c r="T372" s="192"/>
      <c r="AT372" s="187" t="s">
        <v>146</v>
      </c>
      <c r="AU372" s="187" t="s">
        <v>82</v>
      </c>
      <c r="AV372" s="15" t="s">
        <v>80</v>
      </c>
      <c r="AW372" s="15" t="s">
        <v>33</v>
      </c>
      <c r="AX372" s="15" t="s">
        <v>72</v>
      </c>
      <c r="AY372" s="187" t="s">
        <v>135</v>
      </c>
    </row>
    <row r="373" spans="1:65" s="15" customFormat="1">
      <c r="B373" s="186"/>
      <c r="D373" s="160" t="s">
        <v>146</v>
      </c>
      <c r="E373" s="187" t="s">
        <v>3</v>
      </c>
      <c r="F373" s="188" t="s">
        <v>619</v>
      </c>
      <c r="H373" s="187" t="s">
        <v>3</v>
      </c>
      <c r="I373" s="189"/>
      <c r="L373" s="186"/>
      <c r="M373" s="190"/>
      <c r="N373" s="191"/>
      <c r="O373" s="191"/>
      <c r="P373" s="191"/>
      <c r="Q373" s="191"/>
      <c r="R373" s="191"/>
      <c r="S373" s="191"/>
      <c r="T373" s="192"/>
      <c r="AT373" s="187" t="s">
        <v>146</v>
      </c>
      <c r="AU373" s="187" t="s">
        <v>82</v>
      </c>
      <c r="AV373" s="15" t="s">
        <v>80</v>
      </c>
      <c r="AW373" s="15" t="s">
        <v>33</v>
      </c>
      <c r="AX373" s="15" t="s">
        <v>72</v>
      </c>
      <c r="AY373" s="187" t="s">
        <v>135</v>
      </c>
    </row>
    <row r="374" spans="1:65" s="13" customFormat="1">
      <c r="B374" s="159"/>
      <c r="D374" s="160" t="s">
        <v>146</v>
      </c>
      <c r="E374" s="161" t="s">
        <v>3</v>
      </c>
      <c r="F374" s="162" t="s">
        <v>620</v>
      </c>
      <c r="H374" s="163">
        <v>30</v>
      </c>
      <c r="I374" s="164"/>
      <c r="L374" s="159"/>
      <c r="M374" s="165"/>
      <c r="N374" s="166"/>
      <c r="O374" s="166"/>
      <c r="P374" s="166"/>
      <c r="Q374" s="166"/>
      <c r="R374" s="166"/>
      <c r="S374" s="166"/>
      <c r="T374" s="167"/>
      <c r="AT374" s="161" t="s">
        <v>146</v>
      </c>
      <c r="AU374" s="161" t="s">
        <v>82</v>
      </c>
      <c r="AV374" s="13" t="s">
        <v>82</v>
      </c>
      <c r="AW374" s="13" t="s">
        <v>33</v>
      </c>
      <c r="AX374" s="13" t="s">
        <v>80</v>
      </c>
      <c r="AY374" s="161" t="s">
        <v>135</v>
      </c>
    </row>
    <row r="375" spans="1:65" s="2" customFormat="1" ht="16.5" customHeight="1">
      <c r="A375" s="35"/>
      <c r="B375" s="140"/>
      <c r="C375" s="141" t="s">
        <v>621</v>
      </c>
      <c r="D375" s="141" t="s">
        <v>137</v>
      </c>
      <c r="E375" s="142" t="s">
        <v>622</v>
      </c>
      <c r="F375" s="143" t="s">
        <v>623</v>
      </c>
      <c r="G375" s="144" t="s">
        <v>291</v>
      </c>
      <c r="H375" s="145">
        <v>14.94</v>
      </c>
      <c r="I375" s="146"/>
      <c r="J375" s="147">
        <f>ROUND(I375*H375,2)</f>
        <v>0</v>
      </c>
      <c r="K375" s="143" t="s">
        <v>3</v>
      </c>
      <c r="L375" s="36"/>
      <c r="M375" s="148" t="s">
        <v>3</v>
      </c>
      <c r="N375" s="149" t="s">
        <v>43</v>
      </c>
      <c r="O375" s="56"/>
      <c r="P375" s="150">
        <f>O375*H375</f>
        <v>0</v>
      </c>
      <c r="Q375" s="150">
        <v>7.4800000000000005E-2</v>
      </c>
      <c r="R375" s="150">
        <f>Q375*H375</f>
        <v>1.1175120000000001</v>
      </c>
      <c r="S375" s="150">
        <v>0</v>
      </c>
      <c r="T375" s="151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52" t="s">
        <v>142</v>
      </c>
      <c r="AT375" s="152" t="s">
        <v>137</v>
      </c>
      <c r="AU375" s="152" t="s">
        <v>82</v>
      </c>
      <c r="AY375" s="20" t="s">
        <v>135</v>
      </c>
      <c r="BE375" s="153">
        <f>IF(N375="základní",J375,0)</f>
        <v>0</v>
      </c>
      <c r="BF375" s="153">
        <f>IF(N375="snížená",J375,0)</f>
        <v>0</v>
      </c>
      <c r="BG375" s="153">
        <f>IF(N375="zákl. přenesená",J375,0)</f>
        <v>0</v>
      </c>
      <c r="BH375" s="153">
        <f>IF(N375="sníž. přenesená",J375,0)</f>
        <v>0</v>
      </c>
      <c r="BI375" s="153">
        <f>IF(N375="nulová",J375,0)</f>
        <v>0</v>
      </c>
      <c r="BJ375" s="20" t="s">
        <v>80</v>
      </c>
      <c r="BK375" s="153">
        <f>ROUND(I375*H375,2)</f>
        <v>0</v>
      </c>
      <c r="BL375" s="20" t="s">
        <v>142</v>
      </c>
      <c r="BM375" s="152" t="s">
        <v>624</v>
      </c>
    </row>
    <row r="376" spans="1:65" s="15" customFormat="1">
      <c r="B376" s="186"/>
      <c r="D376" s="160" t="s">
        <v>146</v>
      </c>
      <c r="E376" s="187" t="s">
        <v>3</v>
      </c>
      <c r="F376" s="188" t="s">
        <v>618</v>
      </c>
      <c r="H376" s="187" t="s">
        <v>3</v>
      </c>
      <c r="I376" s="189"/>
      <c r="L376" s="186"/>
      <c r="M376" s="190"/>
      <c r="N376" s="191"/>
      <c r="O376" s="191"/>
      <c r="P376" s="191"/>
      <c r="Q376" s="191"/>
      <c r="R376" s="191"/>
      <c r="S376" s="191"/>
      <c r="T376" s="192"/>
      <c r="AT376" s="187" t="s">
        <v>146</v>
      </c>
      <c r="AU376" s="187" t="s">
        <v>82</v>
      </c>
      <c r="AV376" s="15" t="s">
        <v>80</v>
      </c>
      <c r="AW376" s="15" t="s">
        <v>33</v>
      </c>
      <c r="AX376" s="15" t="s">
        <v>72</v>
      </c>
      <c r="AY376" s="187" t="s">
        <v>135</v>
      </c>
    </row>
    <row r="377" spans="1:65" s="15" customFormat="1">
      <c r="B377" s="186"/>
      <c r="D377" s="160" t="s">
        <v>146</v>
      </c>
      <c r="E377" s="187" t="s">
        <v>3</v>
      </c>
      <c r="F377" s="188" t="s">
        <v>625</v>
      </c>
      <c r="H377" s="187" t="s">
        <v>3</v>
      </c>
      <c r="I377" s="189"/>
      <c r="L377" s="186"/>
      <c r="M377" s="190"/>
      <c r="N377" s="191"/>
      <c r="O377" s="191"/>
      <c r="P377" s="191"/>
      <c r="Q377" s="191"/>
      <c r="R377" s="191"/>
      <c r="S377" s="191"/>
      <c r="T377" s="192"/>
      <c r="AT377" s="187" t="s">
        <v>146</v>
      </c>
      <c r="AU377" s="187" t="s">
        <v>82</v>
      </c>
      <c r="AV377" s="15" t="s">
        <v>80</v>
      </c>
      <c r="AW377" s="15" t="s">
        <v>33</v>
      </c>
      <c r="AX377" s="15" t="s">
        <v>72</v>
      </c>
      <c r="AY377" s="187" t="s">
        <v>135</v>
      </c>
    </row>
    <row r="378" spans="1:65" s="13" customFormat="1">
      <c r="B378" s="159"/>
      <c r="D378" s="160" t="s">
        <v>146</v>
      </c>
      <c r="E378" s="161" t="s">
        <v>3</v>
      </c>
      <c r="F378" s="162" t="s">
        <v>626</v>
      </c>
      <c r="H378" s="163">
        <v>14.94</v>
      </c>
      <c r="I378" s="164"/>
      <c r="L378" s="159"/>
      <c r="M378" s="165"/>
      <c r="N378" s="166"/>
      <c r="O378" s="166"/>
      <c r="P378" s="166"/>
      <c r="Q378" s="166"/>
      <c r="R378" s="166"/>
      <c r="S378" s="166"/>
      <c r="T378" s="167"/>
      <c r="AT378" s="161" t="s">
        <v>146</v>
      </c>
      <c r="AU378" s="161" t="s">
        <v>82</v>
      </c>
      <c r="AV378" s="13" t="s">
        <v>82</v>
      </c>
      <c r="AW378" s="13" t="s">
        <v>33</v>
      </c>
      <c r="AX378" s="13" t="s">
        <v>80</v>
      </c>
      <c r="AY378" s="161" t="s">
        <v>135</v>
      </c>
    </row>
    <row r="379" spans="1:65" s="2" customFormat="1" ht="24.2" customHeight="1">
      <c r="A379" s="35"/>
      <c r="B379" s="140"/>
      <c r="C379" s="141" t="s">
        <v>627</v>
      </c>
      <c r="D379" s="141" t="s">
        <v>137</v>
      </c>
      <c r="E379" s="142" t="s">
        <v>628</v>
      </c>
      <c r="F379" s="143" t="s">
        <v>629</v>
      </c>
      <c r="G379" s="144" t="s">
        <v>140</v>
      </c>
      <c r="H379" s="145">
        <v>1321.9749999999999</v>
      </c>
      <c r="I379" s="146"/>
      <c r="J379" s="147">
        <f>ROUND(I379*H379,2)</f>
        <v>0</v>
      </c>
      <c r="K379" s="143" t="s">
        <v>141</v>
      </c>
      <c r="L379" s="36"/>
      <c r="M379" s="148" t="s">
        <v>3</v>
      </c>
      <c r="N379" s="149" t="s">
        <v>43</v>
      </c>
      <c r="O379" s="56"/>
      <c r="P379" s="150">
        <f>O379*H379</f>
        <v>0</v>
      </c>
      <c r="Q379" s="150">
        <v>0</v>
      </c>
      <c r="R379" s="150">
        <f>Q379*H379</f>
        <v>0</v>
      </c>
      <c r="S379" s="150">
        <v>0.01</v>
      </c>
      <c r="T379" s="151">
        <f>S379*H379</f>
        <v>13.219749999999999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52" t="s">
        <v>142</v>
      </c>
      <c r="AT379" s="152" t="s">
        <v>137</v>
      </c>
      <c r="AU379" s="152" t="s">
        <v>82</v>
      </c>
      <c r="AY379" s="20" t="s">
        <v>135</v>
      </c>
      <c r="BE379" s="153">
        <f>IF(N379="základní",J379,0)</f>
        <v>0</v>
      </c>
      <c r="BF379" s="153">
        <f>IF(N379="snížená",J379,0)</f>
        <v>0</v>
      </c>
      <c r="BG379" s="153">
        <f>IF(N379="zákl. přenesená",J379,0)</f>
        <v>0</v>
      </c>
      <c r="BH379" s="153">
        <f>IF(N379="sníž. přenesená",J379,0)</f>
        <v>0</v>
      </c>
      <c r="BI379" s="153">
        <f>IF(N379="nulová",J379,0)</f>
        <v>0</v>
      </c>
      <c r="BJ379" s="20" t="s">
        <v>80</v>
      </c>
      <c r="BK379" s="153">
        <f>ROUND(I379*H379,2)</f>
        <v>0</v>
      </c>
      <c r="BL379" s="20" t="s">
        <v>142</v>
      </c>
      <c r="BM379" s="152" t="s">
        <v>630</v>
      </c>
    </row>
    <row r="380" spans="1:65" s="2" customFormat="1">
      <c r="A380" s="35"/>
      <c r="B380" s="36"/>
      <c r="C380" s="35"/>
      <c r="D380" s="154" t="s">
        <v>144</v>
      </c>
      <c r="E380" s="35"/>
      <c r="F380" s="155" t="s">
        <v>631</v>
      </c>
      <c r="G380" s="35"/>
      <c r="H380" s="35"/>
      <c r="I380" s="156"/>
      <c r="J380" s="35"/>
      <c r="K380" s="35"/>
      <c r="L380" s="36"/>
      <c r="M380" s="157"/>
      <c r="N380" s="158"/>
      <c r="O380" s="56"/>
      <c r="P380" s="56"/>
      <c r="Q380" s="56"/>
      <c r="R380" s="56"/>
      <c r="S380" s="56"/>
      <c r="T380" s="57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20" t="s">
        <v>144</v>
      </c>
      <c r="AU380" s="20" t="s">
        <v>82</v>
      </c>
    </row>
    <row r="381" spans="1:65" s="15" customFormat="1">
      <c r="B381" s="186"/>
      <c r="D381" s="160" t="s">
        <v>146</v>
      </c>
      <c r="E381" s="187" t="s">
        <v>3</v>
      </c>
      <c r="F381" s="188" t="s">
        <v>632</v>
      </c>
      <c r="H381" s="187" t="s">
        <v>3</v>
      </c>
      <c r="I381" s="189"/>
      <c r="L381" s="186"/>
      <c r="M381" s="190"/>
      <c r="N381" s="191"/>
      <c r="O381" s="191"/>
      <c r="P381" s="191"/>
      <c r="Q381" s="191"/>
      <c r="R381" s="191"/>
      <c r="S381" s="191"/>
      <c r="T381" s="192"/>
      <c r="AT381" s="187" t="s">
        <v>146</v>
      </c>
      <c r="AU381" s="187" t="s">
        <v>82</v>
      </c>
      <c r="AV381" s="15" t="s">
        <v>80</v>
      </c>
      <c r="AW381" s="15" t="s">
        <v>33</v>
      </c>
      <c r="AX381" s="15" t="s">
        <v>72</v>
      </c>
      <c r="AY381" s="187" t="s">
        <v>135</v>
      </c>
    </row>
    <row r="382" spans="1:65" s="13" customFormat="1">
      <c r="B382" s="159"/>
      <c r="D382" s="160" t="s">
        <v>146</v>
      </c>
      <c r="E382" s="161" t="s">
        <v>3</v>
      </c>
      <c r="F382" s="162" t="s">
        <v>633</v>
      </c>
      <c r="H382" s="163">
        <v>575.23800000000006</v>
      </c>
      <c r="I382" s="164"/>
      <c r="L382" s="159"/>
      <c r="M382" s="165"/>
      <c r="N382" s="166"/>
      <c r="O382" s="166"/>
      <c r="P382" s="166"/>
      <c r="Q382" s="166"/>
      <c r="R382" s="166"/>
      <c r="S382" s="166"/>
      <c r="T382" s="167"/>
      <c r="AT382" s="161" t="s">
        <v>146</v>
      </c>
      <c r="AU382" s="161" t="s">
        <v>82</v>
      </c>
      <c r="AV382" s="13" t="s">
        <v>82</v>
      </c>
      <c r="AW382" s="13" t="s">
        <v>33</v>
      </c>
      <c r="AX382" s="13" t="s">
        <v>72</v>
      </c>
      <c r="AY382" s="161" t="s">
        <v>135</v>
      </c>
    </row>
    <row r="383" spans="1:65" s="13" customFormat="1" ht="22.5">
      <c r="B383" s="159"/>
      <c r="D383" s="160" t="s">
        <v>146</v>
      </c>
      <c r="E383" s="161" t="s">
        <v>3</v>
      </c>
      <c r="F383" s="162" t="s">
        <v>634</v>
      </c>
      <c r="H383" s="163">
        <v>669.18499999999995</v>
      </c>
      <c r="I383" s="164"/>
      <c r="L383" s="159"/>
      <c r="M383" s="165"/>
      <c r="N383" s="166"/>
      <c r="O383" s="166"/>
      <c r="P383" s="166"/>
      <c r="Q383" s="166"/>
      <c r="R383" s="166"/>
      <c r="S383" s="166"/>
      <c r="T383" s="167"/>
      <c r="AT383" s="161" t="s">
        <v>146</v>
      </c>
      <c r="AU383" s="161" t="s">
        <v>82</v>
      </c>
      <c r="AV383" s="13" t="s">
        <v>82</v>
      </c>
      <c r="AW383" s="13" t="s">
        <v>33</v>
      </c>
      <c r="AX383" s="13" t="s">
        <v>72</v>
      </c>
      <c r="AY383" s="161" t="s">
        <v>135</v>
      </c>
    </row>
    <row r="384" spans="1:65" s="15" customFormat="1">
      <c r="B384" s="186"/>
      <c r="D384" s="160" t="s">
        <v>146</v>
      </c>
      <c r="E384" s="187" t="s">
        <v>3</v>
      </c>
      <c r="F384" s="188" t="s">
        <v>635</v>
      </c>
      <c r="H384" s="187" t="s">
        <v>3</v>
      </c>
      <c r="I384" s="189"/>
      <c r="L384" s="186"/>
      <c r="M384" s="190"/>
      <c r="N384" s="191"/>
      <c r="O384" s="191"/>
      <c r="P384" s="191"/>
      <c r="Q384" s="191"/>
      <c r="R384" s="191"/>
      <c r="S384" s="191"/>
      <c r="T384" s="192"/>
      <c r="AT384" s="187" t="s">
        <v>146</v>
      </c>
      <c r="AU384" s="187" t="s">
        <v>82</v>
      </c>
      <c r="AV384" s="15" t="s">
        <v>80</v>
      </c>
      <c r="AW384" s="15" t="s">
        <v>33</v>
      </c>
      <c r="AX384" s="15" t="s">
        <v>72</v>
      </c>
      <c r="AY384" s="187" t="s">
        <v>135</v>
      </c>
    </row>
    <row r="385" spans="2:51" s="13" customFormat="1" ht="22.5">
      <c r="B385" s="159"/>
      <c r="D385" s="160" t="s">
        <v>146</v>
      </c>
      <c r="E385" s="161" t="s">
        <v>3</v>
      </c>
      <c r="F385" s="162" t="s">
        <v>636</v>
      </c>
      <c r="H385" s="163">
        <v>739.68299999999999</v>
      </c>
      <c r="I385" s="164"/>
      <c r="L385" s="159"/>
      <c r="M385" s="165"/>
      <c r="N385" s="166"/>
      <c r="O385" s="166"/>
      <c r="P385" s="166"/>
      <c r="Q385" s="166"/>
      <c r="R385" s="166"/>
      <c r="S385" s="166"/>
      <c r="T385" s="167"/>
      <c r="AT385" s="161" t="s">
        <v>146</v>
      </c>
      <c r="AU385" s="161" t="s">
        <v>82</v>
      </c>
      <c r="AV385" s="13" t="s">
        <v>82</v>
      </c>
      <c r="AW385" s="13" t="s">
        <v>33</v>
      </c>
      <c r="AX385" s="13" t="s">
        <v>72</v>
      </c>
      <c r="AY385" s="161" t="s">
        <v>135</v>
      </c>
    </row>
    <row r="386" spans="2:51" s="13" customFormat="1">
      <c r="B386" s="159"/>
      <c r="D386" s="160" t="s">
        <v>146</v>
      </c>
      <c r="E386" s="161" t="s">
        <v>3</v>
      </c>
      <c r="F386" s="162" t="s">
        <v>637</v>
      </c>
      <c r="H386" s="163">
        <v>50.805</v>
      </c>
      <c r="I386" s="164"/>
      <c r="L386" s="159"/>
      <c r="M386" s="165"/>
      <c r="N386" s="166"/>
      <c r="O386" s="166"/>
      <c r="P386" s="166"/>
      <c r="Q386" s="166"/>
      <c r="R386" s="166"/>
      <c r="S386" s="166"/>
      <c r="T386" s="167"/>
      <c r="AT386" s="161" t="s">
        <v>146</v>
      </c>
      <c r="AU386" s="161" t="s">
        <v>82</v>
      </c>
      <c r="AV386" s="13" t="s">
        <v>82</v>
      </c>
      <c r="AW386" s="13" t="s">
        <v>33</v>
      </c>
      <c r="AX386" s="13" t="s">
        <v>72</v>
      </c>
      <c r="AY386" s="161" t="s">
        <v>135</v>
      </c>
    </row>
    <row r="387" spans="2:51" s="16" customFormat="1">
      <c r="B387" s="193"/>
      <c r="D387" s="160" t="s">
        <v>146</v>
      </c>
      <c r="E387" s="194" t="s">
        <v>3</v>
      </c>
      <c r="F387" s="195" t="s">
        <v>638</v>
      </c>
      <c r="H387" s="196">
        <v>2034.9110000000001</v>
      </c>
      <c r="I387" s="197"/>
      <c r="L387" s="193"/>
      <c r="M387" s="198"/>
      <c r="N387" s="199"/>
      <c r="O387" s="199"/>
      <c r="P387" s="199"/>
      <c r="Q387" s="199"/>
      <c r="R387" s="199"/>
      <c r="S387" s="199"/>
      <c r="T387" s="200"/>
      <c r="AT387" s="194" t="s">
        <v>146</v>
      </c>
      <c r="AU387" s="194" t="s">
        <v>82</v>
      </c>
      <c r="AV387" s="16" t="s">
        <v>153</v>
      </c>
      <c r="AW387" s="16" t="s">
        <v>33</v>
      </c>
      <c r="AX387" s="16" t="s">
        <v>72</v>
      </c>
      <c r="AY387" s="194" t="s">
        <v>135</v>
      </c>
    </row>
    <row r="388" spans="2:51" s="15" customFormat="1">
      <c r="B388" s="186"/>
      <c r="D388" s="160" t="s">
        <v>146</v>
      </c>
      <c r="E388" s="187" t="s">
        <v>3</v>
      </c>
      <c r="F388" s="188" t="s">
        <v>639</v>
      </c>
      <c r="H388" s="187" t="s">
        <v>3</v>
      </c>
      <c r="I388" s="189"/>
      <c r="L388" s="186"/>
      <c r="M388" s="190"/>
      <c r="N388" s="191"/>
      <c r="O388" s="191"/>
      <c r="P388" s="191"/>
      <c r="Q388" s="191"/>
      <c r="R388" s="191"/>
      <c r="S388" s="191"/>
      <c r="T388" s="192"/>
      <c r="AT388" s="187" t="s">
        <v>146</v>
      </c>
      <c r="AU388" s="187" t="s">
        <v>82</v>
      </c>
      <c r="AV388" s="15" t="s">
        <v>80</v>
      </c>
      <c r="AW388" s="15" t="s">
        <v>33</v>
      </c>
      <c r="AX388" s="15" t="s">
        <v>72</v>
      </c>
      <c r="AY388" s="187" t="s">
        <v>135</v>
      </c>
    </row>
    <row r="389" spans="2:51" s="13" customFormat="1">
      <c r="B389" s="159"/>
      <c r="D389" s="160" t="s">
        <v>146</v>
      </c>
      <c r="E389" s="161" t="s">
        <v>3</v>
      </c>
      <c r="F389" s="162" t="s">
        <v>640</v>
      </c>
      <c r="H389" s="163">
        <v>-216.70699999999999</v>
      </c>
      <c r="I389" s="164"/>
      <c r="L389" s="159"/>
      <c r="M389" s="165"/>
      <c r="N389" s="166"/>
      <c r="O389" s="166"/>
      <c r="P389" s="166"/>
      <c r="Q389" s="166"/>
      <c r="R389" s="166"/>
      <c r="S389" s="166"/>
      <c r="T389" s="167"/>
      <c r="AT389" s="161" t="s">
        <v>146</v>
      </c>
      <c r="AU389" s="161" t="s">
        <v>82</v>
      </c>
      <c r="AV389" s="13" t="s">
        <v>82</v>
      </c>
      <c r="AW389" s="13" t="s">
        <v>33</v>
      </c>
      <c r="AX389" s="13" t="s">
        <v>72</v>
      </c>
      <c r="AY389" s="161" t="s">
        <v>135</v>
      </c>
    </row>
    <row r="390" spans="2:51" s="15" customFormat="1">
      <c r="B390" s="186"/>
      <c r="D390" s="160" t="s">
        <v>146</v>
      </c>
      <c r="E390" s="187" t="s">
        <v>3</v>
      </c>
      <c r="F390" s="188" t="s">
        <v>641</v>
      </c>
      <c r="H390" s="187" t="s">
        <v>3</v>
      </c>
      <c r="I390" s="189"/>
      <c r="L390" s="186"/>
      <c r="M390" s="190"/>
      <c r="N390" s="191"/>
      <c r="O390" s="191"/>
      <c r="P390" s="191"/>
      <c r="Q390" s="191"/>
      <c r="R390" s="191"/>
      <c r="S390" s="191"/>
      <c r="T390" s="192"/>
      <c r="AT390" s="187" t="s">
        <v>146</v>
      </c>
      <c r="AU390" s="187" t="s">
        <v>82</v>
      </c>
      <c r="AV390" s="15" t="s">
        <v>80</v>
      </c>
      <c r="AW390" s="15" t="s">
        <v>33</v>
      </c>
      <c r="AX390" s="15" t="s">
        <v>72</v>
      </c>
      <c r="AY390" s="187" t="s">
        <v>135</v>
      </c>
    </row>
    <row r="391" spans="2:51" s="13" customFormat="1">
      <c r="B391" s="159"/>
      <c r="D391" s="160" t="s">
        <v>146</v>
      </c>
      <c r="E391" s="161" t="s">
        <v>3</v>
      </c>
      <c r="F391" s="162" t="s">
        <v>642</v>
      </c>
      <c r="H391" s="163">
        <v>-53.73</v>
      </c>
      <c r="I391" s="164"/>
      <c r="L391" s="159"/>
      <c r="M391" s="165"/>
      <c r="N391" s="166"/>
      <c r="O391" s="166"/>
      <c r="P391" s="166"/>
      <c r="Q391" s="166"/>
      <c r="R391" s="166"/>
      <c r="S391" s="166"/>
      <c r="T391" s="167"/>
      <c r="AT391" s="161" t="s">
        <v>146</v>
      </c>
      <c r="AU391" s="161" t="s">
        <v>82</v>
      </c>
      <c r="AV391" s="13" t="s">
        <v>82</v>
      </c>
      <c r="AW391" s="13" t="s">
        <v>33</v>
      </c>
      <c r="AX391" s="13" t="s">
        <v>72</v>
      </c>
      <c r="AY391" s="161" t="s">
        <v>135</v>
      </c>
    </row>
    <row r="392" spans="2:51" s="15" customFormat="1">
      <c r="B392" s="186"/>
      <c r="D392" s="160" t="s">
        <v>146</v>
      </c>
      <c r="E392" s="187" t="s">
        <v>3</v>
      </c>
      <c r="F392" s="188" t="s">
        <v>643</v>
      </c>
      <c r="H392" s="187" t="s">
        <v>3</v>
      </c>
      <c r="I392" s="189"/>
      <c r="L392" s="186"/>
      <c r="M392" s="190"/>
      <c r="N392" s="191"/>
      <c r="O392" s="191"/>
      <c r="P392" s="191"/>
      <c r="Q392" s="191"/>
      <c r="R392" s="191"/>
      <c r="S392" s="191"/>
      <c r="T392" s="192"/>
      <c r="AT392" s="187" t="s">
        <v>146</v>
      </c>
      <c r="AU392" s="187" t="s">
        <v>82</v>
      </c>
      <c r="AV392" s="15" t="s">
        <v>80</v>
      </c>
      <c r="AW392" s="15" t="s">
        <v>33</v>
      </c>
      <c r="AX392" s="15" t="s">
        <v>72</v>
      </c>
      <c r="AY392" s="187" t="s">
        <v>135</v>
      </c>
    </row>
    <row r="393" spans="2:51" s="13" customFormat="1">
      <c r="B393" s="159"/>
      <c r="D393" s="160" t="s">
        <v>146</v>
      </c>
      <c r="E393" s="161" t="s">
        <v>3</v>
      </c>
      <c r="F393" s="162" t="s">
        <v>644</v>
      </c>
      <c r="H393" s="163">
        <v>-18.780999999999999</v>
      </c>
      <c r="I393" s="164"/>
      <c r="L393" s="159"/>
      <c r="M393" s="165"/>
      <c r="N393" s="166"/>
      <c r="O393" s="166"/>
      <c r="P393" s="166"/>
      <c r="Q393" s="166"/>
      <c r="R393" s="166"/>
      <c r="S393" s="166"/>
      <c r="T393" s="167"/>
      <c r="AT393" s="161" t="s">
        <v>146</v>
      </c>
      <c r="AU393" s="161" t="s">
        <v>82</v>
      </c>
      <c r="AV393" s="13" t="s">
        <v>82</v>
      </c>
      <c r="AW393" s="13" t="s">
        <v>33</v>
      </c>
      <c r="AX393" s="13" t="s">
        <v>72</v>
      </c>
      <c r="AY393" s="161" t="s">
        <v>135</v>
      </c>
    </row>
    <row r="394" spans="2:51" s="13" customFormat="1">
      <c r="B394" s="159"/>
      <c r="D394" s="160" t="s">
        <v>146</v>
      </c>
      <c r="E394" s="161" t="s">
        <v>3</v>
      </c>
      <c r="F394" s="162" t="s">
        <v>645</v>
      </c>
      <c r="H394" s="163">
        <v>-54.4</v>
      </c>
      <c r="I394" s="164"/>
      <c r="L394" s="159"/>
      <c r="M394" s="165"/>
      <c r="N394" s="166"/>
      <c r="O394" s="166"/>
      <c r="P394" s="166"/>
      <c r="Q394" s="166"/>
      <c r="R394" s="166"/>
      <c r="S394" s="166"/>
      <c r="T394" s="167"/>
      <c r="AT394" s="161" t="s">
        <v>146</v>
      </c>
      <c r="AU394" s="161" t="s">
        <v>82</v>
      </c>
      <c r="AV394" s="13" t="s">
        <v>82</v>
      </c>
      <c r="AW394" s="13" t="s">
        <v>33</v>
      </c>
      <c r="AX394" s="13" t="s">
        <v>72</v>
      </c>
      <c r="AY394" s="161" t="s">
        <v>135</v>
      </c>
    </row>
    <row r="395" spans="2:51" s="13" customFormat="1">
      <c r="B395" s="159"/>
      <c r="D395" s="160" t="s">
        <v>146</v>
      </c>
      <c r="E395" s="161" t="s">
        <v>3</v>
      </c>
      <c r="F395" s="162" t="s">
        <v>646</v>
      </c>
      <c r="H395" s="163">
        <v>-30.83</v>
      </c>
      <c r="I395" s="164"/>
      <c r="L395" s="159"/>
      <c r="M395" s="165"/>
      <c r="N395" s="166"/>
      <c r="O395" s="166"/>
      <c r="P395" s="166"/>
      <c r="Q395" s="166"/>
      <c r="R395" s="166"/>
      <c r="S395" s="166"/>
      <c r="T395" s="167"/>
      <c r="AT395" s="161" t="s">
        <v>146</v>
      </c>
      <c r="AU395" s="161" t="s">
        <v>82</v>
      </c>
      <c r="AV395" s="13" t="s">
        <v>82</v>
      </c>
      <c r="AW395" s="13" t="s">
        <v>33</v>
      </c>
      <c r="AX395" s="13" t="s">
        <v>72</v>
      </c>
      <c r="AY395" s="161" t="s">
        <v>135</v>
      </c>
    </row>
    <row r="396" spans="2:51" s="13" customFormat="1">
      <c r="B396" s="159"/>
      <c r="D396" s="160" t="s">
        <v>146</v>
      </c>
      <c r="E396" s="161" t="s">
        <v>3</v>
      </c>
      <c r="F396" s="162" t="s">
        <v>647</v>
      </c>
      <c r="H396" s="163">
        <v>-25.535</v>
      </c>
      <c r="I396" s="164"/>
      <c r="L396" s="159"/>
      <c r="M396" s="165"/>
      <c r="N396" s="166"/>
      <c r="O396" s="166"/>
      <c r="P396" s="166"/>
      <c r="Q396" s="166"/>
      <c r="R396" s="166"/>
      <c r="S396" s="166"/>
      <c r="T396" s="167"/>
      <c r="AT396" s="161" t="s">
        <v>146</v>
      </c>
      <c r="AU396" s="161" t="s">
        <v>82</v>
      </c>
      <c r="AV396" s="13" t="s">
        <v>82</v>
      </c>
      <c r="AW396" s="13" t="s">
        <v>33</v>
      </c>
      <c r="AX396" s="13" t="s">
        <v>72</v>
      </c>
      <c r="AY396" s="161" t="s">
        <v>135</v>
      </c>
    </row>
    <row r="397" spans="2:51" s="13" customFormat="1">
      <c r="B397" s="159"/>
      <c r="D397" s="160" t="s">
        <v>146</v>
      </c>
      <c r="E397" s="161" t="s">
        <v>3</v>
      </c>
      <c r="F397" s="162" t="s">
        <v>648</v>
      </c>
      <c r="H397" s="163">
        <v>-32.159999999999997</v>
      </c>
      <c r="I397" s="164"/>
      <c r="L397" s="159"/>
      <c r="M397" s="165"/>
      <c r="N397" s="166"/>
      <c r="O397" s="166"/>
      <c r="P397" s="166"/>
      <c r="Q397" s="166"/>
      <c r="R397" s="166"/>
      <c r="S397" s="166"/>
      <c r="T397" s="167"/>
      <c r="AT397" s="161" t="s">
        <v>146</v>
      </c>
      <c r="AU397" s="161" t="s">
        <v>82</v>
      </c>
      <c r="AV397" s="13" t="s">
        <v>82</v>
      </c>
      <c r="AW397" s="13" t="s">
        <v>33</v>
      </c>
      <c r="AX397" s="13" t="s">
        <v>72</v>
      </c>
      <c r="AY397" s="161" t="s">
        <v>135</v>
      </c>
    </row>
    <row r="398" spans="2:51" s="13" customFormat="1">
      <c r="B398" s="159"/>
      <c r="D398" s="160" t="s">
        <v>146</v>
      </c>
      <c r="E398" s="161" t="s">
        <v>3</v>
      </c>
      <c r="F398" s="162" t="s">
        <v>649</v>
      </c>
      <c r="H398" s="163">
        <v>-89.888000000000005</v>
      </c>
      <c r="I398" s="164"/>
      <c r="L398" s="159"/>
      <c r="M398" s="165"/>
      <c r="N398" s="166"/>
      <c r="O398" s="166"/>
      <c r="P398" s="166"/>
      <c r="Q398" s="166"/>
      <c r="R398" s="166"/>
      <c r="S398" s="166"/>
      <c r="T398" s="167"/>
      <c r="AT398" s="161" t="s">
        <v>146</v>
      </c>
      <c r="AU398" s="161" t="s">
        <v>82</v>
      </c>
      <c r="AV398" s="13" t="s">
        <v>82</v>
      </c>
      <c r="AW398" s="13" t="s">
        <v>33</v>
      </c>
      <c r="AX398" s="13" t="s">
        <v>72</v>
      </c>
      <c r="AY398" s="161" t="s">
        <v>135</v>
      </c>
    </row>
    <row r="399" spans="2:51" s="13" customFormat="1">
      <c r="B399" s="159"/>
      <c r="D399" s="160" t="s">
        <v>146</v>
      </c>
      <c r="E399" s="161" t="s">
        <v>3</v>
      </c>
      <c r="F399" s="162" t="s">
        <v>650</v>
      </c>
      <c r="H399" s="163">
        <v>-15.789</v>
      </c>
      <c r="I399" s="164"/>
      <c r="L399" s="159"/>
      <c r="M399" s="165"/>
      <c r="N399" s="166"/>
      <c r="O399" s="166"/>
      <c r="P399" s="166"/>
      <c r="Q399" s="166"/>
      <c r="R399" s="166"/>
      <c r="S399" s="166"/>
      <c r="T399" s="167"/>
      <c r="AT399" s="161" t="s">
        <v>146</v>
      </c>
      <c r="AU399" s="161" t="s">
        <v>82</v>
      </c>
      <c r="AV399" s="13" t="s">
        <v>82</v>
      </c>
      <c r="AW399" s="13" t="s">
        <v>33</v>
      </c>
      <c r="AX399" s="13" t="s">
        <v>72</v>
      </c>
      <c r="AY399" s="161" t="s">
        <v>135</v>
      </c>
    </row>
    <row r="400" spans="2:51" s="13" customFormat="1">
      <c r="B400" s="159"/>
      <c r="D400" s="160" t="s">
        <v>146</v>
      </c>
      <c r="E400" s="161" t="s">
        <v>3</v>
      </c>
      <c r="F400" s="162" t="s">
        <v>651</v>
      </c>
      <c r="H400" s="163">
        <v>-59.466000000000001</v>
      </c>
      <c r="I400" s="164"/>
      <c r="L400" s="159"/>
      <c r="M400" s="165"/>
      <c r="N400" s="166"/>
      <c r="O400" s="166"/>
      <c r="P400" s="166"/>
      <c r="Q400" s="166"/>
      <c r="R400" s="166"/>
      <c r="S400" s="166"/>
      <c r="T400" s="167"/>
      <c r="AT400" s="161" t="s">
        <v>146</v>
      </c>
      <c r="AU400" s="161" t="s">
        <v>82</v>
      </c>
      <c r="AV400" s="13" t="s">
        <v>82</v>
      </c>
      <c r="AW400" s="13" t="s">
        <v>33</v>
      </c>
      <c r="AX400" s="13" t="s">
        <v>72</v>
      </c>
      <c r="AY400" s="161" t="s">
        <v>135</v>
      </c>
    </row>
    <row r="401" spans="1:65" s="13" customFormat="1">
      <c r="B401" s="159"/>
      <c r="D401" s="160" t="s">
        <v>146</v>
      </c>
      <c r="E401" s="161" t="s">
        <v>3</v>
      </c>
      <c r="F401" s="162" t="s">
        <v>652</v>
      </c>
      <c r="H401" s="163">
        <v>-1.89</v>
      </c>
      <c r="I401" s="164"/>
      <c r="L401" s="159"/>
      <c r="M401" s="165"/>
      <c r="N401" s="166"/>
      <c r="O401" s="166"/>
      <c r="P401" s="166"/>
      <c r="Q401" s="166"/>
      <c r="R401" s="166"/>
      <c r="S401" s="166"/>
      <c r="T401" s="167"/>
      <c r="AT401" s="161" t="s">
        <v>146</v>
      </c>
      <c r="AU401" s="161" t="s">
        <v>82</v>
      </c>
      <c r="AV401" s="13" t="s">
        <v>82</v>
      </c>
      <c r="AW401" s="13" t="s">
        <v>33</v>
      </c>
      <c r="AX401" s="13" t="s">
        <v>72</v>
      </c>
      <c r="AY401" s="161" t="s">
        <v>135</v>
      </c>
    </row>
    <row r="402" spans="1:65" s="15" customFormat="1">
      <c r="B402" s="186"/>
      <c r="D402" s="160" t="s">
        <v>146</v>
      </c>
      <c r="E402" s="187" t="s">
        <v>3</v>
      </c>
      <c r="F402" s="188" t="s">
        <v>653</v>
      </c>
      <c r="H402" s="187" t="s">
        <v>3</v>
      </c>
      <c r="I402" s="189"/>
      <c r="L402" s="186"/>
      <c r="M402" s="190"/>
      <c r="N402" s="191"/>
      <c r="O402" s="191"/>
      <c r="P402" s="191"/>
      <c r="Q402" s="191"/>
      <c r="R402" s="191"/>
      <c r="S402" s="191"/>
      <c r="T402" s="192"/>
      <c r="AT402" s="187" t="s">
        <v>146</v>
      </c>
      <c r="AU402" s="187" t="s">
        <v>82</v>
      </c>
      <c r="AV402" s="15" t="s">
        <v>80</v>
      </c>
      <c r="AW402" s="15" t="s">
        <v>33</v>
      </c>
      <c r="AX402" s="15" t="s">
        <v>72</v>
      </c>
      <c r="AY402" s="187" t="s">
        <v>135</v>
      </c>
    </row>
    <row r="403" spans="1:65" s="13" customFormat="1">
      <c r="B403" s="159"/>
      <c r="D403" s="160" t="s">
        <v>146</v>
      </c>
      <c r="E403" s="161" t="s">
        <v>3</v>
      </c>
      <c r="F403" s="162" t="s">
        <v>654</v>
      </c>
      <c r="H403" s="163">
        <v>-113.76</v>
      </c>
      <c r="I403" s="164"/>
      <c r="L403" s="159"/>
      <c r="M403" s="165"/>
      <c r="N403" s="166"/>
      <c r="O403" s="166"/>
      <c r="P403" s="166"/>
      <c r="Q403" s="166"/>
      <c r="R403" s="166"/>
      <c r="S403" s="166"/>
      <c r="T403" s="167"/>
      <c r="AT403" s="161" t="s">
        <v>146</v>
      </c>
      <c r="AU403" s="161" t="s">
        <v>82</v>
      </c>
      <c r="AV403" s="13" t="s">
        <v>82</v>
      </c>
      <c r="AW403" s="13" t="s">
        <v>33</v>
      </c>
      <c r="AX403" s="13" t="s">
        <v>72</v>
      </c>
      <c r="AY403" s="161" t="s">
        <v>135</v>
      </c>
    </row>
    <row r="404" spans="1:65" s="14" customFormat="1">
      <c r="B404" s="178"/>
      <c r="D404" s="160" t="s">
        <v>146</v>
      </c>
      <c r="E404" s="179" t="s">
        <v>3</v>
      </c>
      <c r="F404" s="180" t="s">
        <v>215</v>
      </c>
      <c r="H404" s="181">
        <v>1321.9749999999999</v>
      </c>
      <c r="I404" s="182"/>
      <c r="L404" s="178"/>
      <c r="M404" s="183"/>
      <c r="N404" s="184"/>
      <c r="O404" s="184"/>
      <c r="P404" s="184"/>
      <c r="Q404" s="184"/>
      <c r="R404" s="184"/>
      <c r="S404" s="184"/>
      <c r="T404" s="185"/>
      <c r="AT404" s="179" t="s">
        <v>146</v>
      </c>
      <c r="AU404" s="179" t="s">
        <v>82</v>
      </c>
      <c r="AV404" s="14" t="s">
        <v>142</v>
      </c>
      <c r="AW404" s="14" t="s">
        <v>33</v>
      </c>
      <c r="AX404" s="14" t="s">
        <v>80</v>
      </c>
      <c r="AY404" s="179" t="s">
        <v>135</v>
      </c>
    </row>
    <row r="405" spans="1:65" s="2" customFormat="1" ht="37.9" customHeight="1">
      <c r="A405" s="35"/>
      <c r="B405" s="140"/>
      <c r="C405" s="141" t="s">
        <v>655</v>
      </c>
      <c r="D405" s="141" t="s">
        <v>137</v>
      </c>
      <c r="E405" s="142" t="s">
        <v>656</v>
      </c>
      <c r="F405" s="143" t="s">
        <v>657</v>
      </c>
      <c r="G405" s="144" t="s">
        <v>140</v>
      </c>
      <c r="H405" s="145">
        <v>5.5</v>
      </c>
      <c r="I405" s="146"/>
      <c r="J405" s="147">
        <f>ROUND(I405*H405,2)</f>
        <v>0</v>
      </c>
      <c r="K405" s="143" t="s">
        <v>141</v>
      </c>
      <c r="L405" s="36"/>
      <c r="M405" s="148" t="s">
        <v>3</v>
      </c>
      <c r="N405" s="149" t="s">
        <v>43</v>
      </c>
      <c r="O405" s="56"/>
      <c r="P405" s="150">
        <f>O405*H405</f>
        <v>0</v>
      </c>
      <c r="Q405" s="150">
        <v>0</v>
      </c>
      <c r="R405" s="150">
        <f>Q405*H405</f>
        <v>0</v>
      </c>
      <c r="S405" s="150">
        <v>0</v>
      </c>
      <c r="T405" s="151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52" t="s">
        <v>142</v>
      </c>
      <c r="AT405" s="152" t="s">
        <v>137</v>
      </c>
      <c r="AU405" s="152" t="s">
        <v>82</v>
      </c>
      <c r="AY405" s="20" t="s">
        <v>135</v>
      </c>
      <c r="BE405" s="153">
        <f>IF(N405="základní",J405,0)</f>
        <v>0</v>
      </c>
      <c r="BF405" s="153">
        <f>IF(N405="snížená",J405,0)</f>
        <v>0</v>
      </c>
      <c r="BG405" s="153">
        <f>IF(N405="zákl. přenesená",J405,0)</f>
        <v>0</v>
      </c>
      <c r="BH405" s="153">
        <f>IF(N405="sníž. přenesená",J405,0)</f>
        <v>0</v>
      </c>
      <c r="BI405" s="153">
        <f>IF(N405="nulová",J405,0)</f>
        <v>0</v>
      </c>
      <c r="BJ405" s="20" t="s">
        <v>80</v>
      </c>
      <c r="BK405" s="153">
        <f>ROUND(I405*H405,2)</f>
        <v>0</v>
      </c>
      <c r="BL405" s="20" t="s">
        <v>142</v>
      </c>
      <c r="BM405" s="152" t="s">
        <v>658</v>
      </c>
    </row>
    <row r="406" spans="1:65" s="2" customFormat="1">
      <c r="A406" s="35"/>
      <c r="B406" s="36"/>
      <c r="C406" s="35"/>
      <c r="D406" s="154" t="s">
        <v>144</v>
      </c>
      <c r="E406" s="35"/>
      <c r="F406" s="155" t="s">
        <v>659</v>
      </c>
      <c r="G406" s="35"/>
      <c r="H406" s="35"/>
      <c r="I406" s="156"/>
      <c r="J406" s="35"/>
      <c r="K406" s="35"/>
      <c r="L406" s="36"/>
      <c r="M406" s="157"/>
      <c r="N406" s="158"/>
      <c r="O406" s="56"/>
      <c r="P406" s="56"/>
      <c r="Q406" s="56"/>
      <c r="R406" s="56"/>
      <c r="S406" s="56"/>
      <c r="T406" s="57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20" t="s">
        <v>144</v>
      </c>
      <c r="AU406" s="20" t="s">
        <v>82</v>
      </c>
    </row>
    <row r="407" spans="1:65" s="2" customFormat="1" ht="24.2" customHeight="1">
      <c r="A407" s="35"/>
      <c r="B407" s="140"/>
      <c r="C407" s="141" t="s">
        <v>660</v>
      </c>
      <c r="D407" s="141" t="s">
        <v>137</v>
      </c>
      <c r="E407" s="142" t="s">
        <v>661</v>
      </c>
      <c r="F407" s="143" t="s">
        <v>662</v>
      </c>
      <c r="G407" s="144" t="s">
        <v>291</v>
      </c>
      <c r="H407" s="145">
        <v>5.4</v>
      </c>
      <c r="I407" s="146"/>
      <c r="J407" s="147">
        <f>ROUND(I407*H407,2)</f>
        <v>0</v>
      </c>
      <c r="K407" s="143" t="s">
        <v>141</v>
      </c>
      <c r="L407" s="36"/>
      <c r="M407" s="148" t="s">
        <v>3</v>
      </c>
      <c r="N407" s="149" t="s">
        <v>43</v>
      </c>
      <c r="O407" s="56"/>
      <c r="P407" s="150">
        <f>O407*H407</f>
        <v>0</v>
      </c>
      <c r="Q407" s="150">
        <v>5.1999999999999995E-4</v>
      </c>
      <c r="R407" s="150">
        <f>Q407*H407</f>
        <v>2.8079999999999997E-3</v>
      </c>
      <c r="S407" s="150">
        <v>0</v>
      </c>
      <c r="T407" s="151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52" t="s">
        <v>142</v>
      </c>
      <c r="AT407" s="152" t="s">
        <v>137</v>
      </c>
      <c r="AU407" s="152" t="s">
        <v>82</v>
      </c>
      <c r="AY407" s="20" t="s">
        <v>135</v>
      </c>
      <c r="BE407" s="153">
        <f>IF(N407="základní",J407,0)</f>
        <v>0</v>
      </c>
      <c r="BF407" s="153">
        <f>IF(N407="snížená",J407,0)</f>
        <v>0</v>
      </c>
      <c r="BG407" s="153">
        <f>IF(N407="zákl. přenesená",J407,0)</f>
        <v>0</v>
      </c>
      <c r="BH407" s="153">
        <f>IF(N407="sníž. přenesená",J407,0)</f>
        <v>0</v>
      </c>
      <c r="BI407" s="153">
        <f>IF(N407="nulová",J407,0)</f>
        <v>0</v>
      </c>
      <c r="BJ407" s="20" t="s">
        <v>80</v>
      </c>
      <c r="BK407" s="153">
        <f>ROUND(I407*H407,2)</f>
        <v>0</v>
      </c>
      <c r="BL407" s="20" t="s">
        <v>142</v>
      </c>
      <c r="BM407" s="152" t="s">
        <v>663</v>
      </c>
    </row>
    <row r="408" spans="1:65" s="2" customFormat="1">
      <c r="A408" s="35"/>
      <c r="B408" s="36"/>
      <c r="C408" s="35"/>
      <c r="D408" s="154" t="s">
        <v>144</v>
      </c>
      <c r="E408" s="35"/>
      <c r="F408" s="155" t="s">
        <v>664</v>
      </c>
      <c r="G408" s="35"/>
      <c r="H408" s="35"/>
      <c r="I408" s="156"/>
      <c r="J408" s="35"/>
      <c r="K408" s="35"/>
      <c r="L408" s="36"/>
      <c r="M408" s="157"/>
      <c r="N408" s="158"/>
      <c r="O408" s="56"/>
      <c r="P408" s="56"/>
      <c r="Q408" s="56"/>
      <c r="R408" s="56"/>
      <c r="S408" s="56"/>
      <c r="T408" s="57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20" t="s">
        <v>144</v>
      </c>
      <c r="AU408" s="20" t="s">
        <v>82</v>
      </c>
    </row>
    <row r="409" spans="1:65" s="13" customFormat="1">
      <c r="B409" s="159"/>
      <c r="D409" s="160" t="s">
        <v>146</v>
      </c>
      <c r="E409" s="161" t="s">
        <v>3</v>
      </c>
      <c r="F409" s="162" t="s">
        <v>665</v>
      </c>
      <c r="H409" s="163">
        <v>5.4</v>
      </c>
      <c r="I409" s="164"/>
      <c r="L409" s="159"/>
      <c r="M409" s="165"/>
      <c r="N409" s="166"/>
      <c r="O409" s="166"/>
      <c r="P409" s="166"/>
      <c r="Q409" s="166"/>
      <c r="R409" s="166"/>
      <c r="S409" s="166"/>
      <c r="T409" s="167"/>
      <c r="AT409" s="161" t="s">
        <v>146</v>
      </c>
      <c r="AU409" s="161" t="s">
        <v>82</v>
      </c>
      <c r="AV409" s="13" t="s">
        <v>82</v>
      </c>
      <c r="AW409" s="13" t="s">
        <v>33</v>
      </c>
      <c r="AX409" s="13" t="s">
        <v>80</v>
      </c>
      <c r="AY409" s="161" t="s">
        <v>135</v>
      </c>
    </row>
    <row r="410" spans="1:65" s="2" customFormat="1" ht="16.5" customHeight="1">
      <c r="A410" s="35"/>
      <c r="B410" s="140"/>
      <c r="C410" s="168" t="s">
        <v>666</v>
      </c>
      <c r="D410" s="168" t="s">
        <v>202</v>
      </c>
      <c r="E410" s="169" t="s">
        <v>667</v>
      </c>
      <c r="F410" s="170" t="s">
        <v>668</v>
      </c>
      <c r="G410" s="171" t="s">
        <v>173</v>
      </c>
      <c r="H410" s="172">
        <v>1.4E-2</v>
      </c>
      <c r="I410" s="173"/>
      <c r="J410" s="174">
        <f>ROUND(I410*H410,2)</f>
        <v>0</v>
      </c>
      <c r="K410" s="170" t="s">
        <v>141</v>
      </c>
      <c r="L410" s="175"/>
      <c r="M410" s="176" t="s">
        <v>3</v>
      </c>
      <c r="N410" s="177" t="s">
        <v>43</v>
      </c>
      <c r="O410" s="56"/>
      <c r="P410" s="150">
        <f>O410*H410</f>
        <v>0</v>
      </c>
      <c r="Q410" s="150">
        <v>1</v>
      </c>
      <c r="R410" s="150">
        <f>Q410*H410</f>
        <v>1.4E-2</v>
      </c>
      <c r="S410" s="150">
        <v>0</v>
      </c>
      <c r="T410" s="151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52" t="s">
        <v>183</v>
      </c>
      <c r="AT410" s="152" t="s">
        <v>202</v>
      </c>
      <c r="AU410" s="152" t="s">
        <v>82</v>
      </c>
      <c r="AY410" s="20" t="s">
        <v>135</v>
      </c>
      <c r="BE410" s="153">
        <f>IF(N410="základní",J410,0)</f>
        <v>0</v>
      </c>
      <c r="BF410" s="153">
        <f>IF(N410="snížená",J410,0)</f>
        <v>0</v>
      </c>
      <c r="BG410" s="153">
        <f>IF(N410="zákl. přenesená",J410,0)</f>
        <v>0</v>
      </c>
      <c r="BH410" s="153">
        <f>IF(N410="sníž. přenesená",J410,0)</f>
        <v>0</v>
      </c>
      <c r="BI410" s="153">
        <f>IF(N410="nulová",J410,0)</f>
        <v>0</v>
      </c>
      <c r="BJ410" s="20" t="s">
        <v>80</v>
      </c>
      <c r="BK410" s="153">
        <f>ROUND(I410*H410,2)</f>
        <v>0</v>
      </c>
      <c r="BL410" s="20" t="s">
        <v>142</v>
      </c>
      <c r="BM410" s="152" t="s">
        <v>669</v>
      </c>
    </row>
    <row r="411" spans="1:65" s="12" customFormat="1" ht="22.9" customHeight="1">
      <c r="B411" s="127"/>
      <c r="D411" s="128" t="s">
        <v>71</v>
      </c>
      <c r="E411" s="138" t="s">
        <v>670</v>
      </c>
      <c r="F411" s="138" t="s">
        <v>671</v>
      </c>
      <c r="I411" s="130"/>
      <c r="J411" s="139">
        <f>BK411</f>
        <v>0</v>
      </c>
      <c r="L411" s="127"/>
      <c r="M411" s="132"/>
      <c r="N411" s="133"/>
      <c r="O411" s="133"/>
      <c r="P411" s="134">
        <f>SUM(P412:P424)</f>
        <v>0</v>
      </c>
      <c r="Q411" s="133"/>
      <c r="R411" s="134">
        <f>SUM(R412:R424)</f>
        <v>0</v>
      </c>
      <c r="S411" s="133"/>
      <c r="T411" s="135">
        <f>SUM(T412:T424)</f>
        <v>0</v>
      </c>
      <c r="AR411" s="128" t="s">
        <v>80</v>
      </c>
      <c r="AT411" s="136" t="s">
        <v>71</v>
      </c>
      <c r="AU411" s="136" t="s">
        <v>80</v>
      </c>
      <c r="AY411" s="128" t="s">
        <v>135</v>
      </c>
      <c r="BK411" s="137">
        <f>SUM(BK412:BK424)</f>
        <v>0</v>
      </c>
    </row>
    <row r="412" spans="1:65" s="2" customFormat="1" ht="24.2" customHeight="1">
      <c r="A412" s="35"/>
      <c r="B412" s="140"/>
      <c r="C412" s="141" t="s">
        <v>672</v>
      </c>
      <c r="D412" s="141" t="s">
        <v>137</v>
      </c>
      <c r="E412" s="142" t="s">
        <v>673</v>
      </c>
      <c r="F412" s="143" t="s">
        <v>674</v>
      </c>
      <c r="G412" s="144" t="s">
        <v>173</v>
      </c>
      <c r="H412" s="145">
        <v>35.01</v>
      </c>
      <c r="I412" s="146"/>
      <c r="J412" s="147">
        <f>ROUND(I412*H412,2)</f>
        <v>0</v>
      </c>
      <c r="K412" s="143" t="s">
        <v>141</v>
      </c>
      <c r="L412" s="36"/>
      <c r="M412" s="148" t="s">
        <v>3</v>
      </c>
      <c r="N412" s="149" t="s">
        <v>43</v>
      </c>
      <c r="O412" s="56"/>
      <c r="P412" s="150">
        <f>O412*H412</f>
        <v>0</v>
      </c>
      <c r="Q412" s="150">
        <v>0</v>
      </c>
      <c r="R412" s="150">
        <f>Q412*H412</f>
        <v>0</v>
      </c>
      <c r="S412" s="150">
        <v>0</v>
      </c>
      <c r="T412" s="151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52" t="s">
        <v>142</v>
      </c>
      <c r="AT412" s="152" t="s">
        <v>137</v>
      </c>
      <c r="AU412" s="152" t="s">
        <v>82</v>
      </c>
      <c r="AY412" s="20" t="s">
        <v>135</v>
      </c>
      <c r="BE412" s="153">
        <f>IF(N412="základní",J412,0)</f>
        <v>0</v>
      </c>
      <c r="BF412" s="153">
        <f>IF(N412="snížená",J412,0)</f>
        <v>0</v>
      </c>
      <c r="BG412" s="153">
        <f>IF(N412="zákl. přenesená",J412,0)</f>
        <v>0</v>
      </c>
      <c r="BH412" s="153">
        <f>IF(N412="sníž. přenesená",J412,0)</f>
        <v>0</v>
      </c>
      <c r="BI412" s="153">
        <f>IF(N412="nulová",J412,0)</f>
        <v>0</v>
      </c>
      <c r="BJ412" s="20" t="s">
        <v>80</v>
      </c>
      <c r="BK412" s="153">
        <f>ROUND(I412*H412,2)</f>
        <v>0</v>
      </c>
      <c r="BL412" s="20" t="s">
        <v>142</v>
      </c>
      <c r="BM412" s="152" t="s">
        <v>675</v>
      </c>
    </row>
    <row r="413" spans="1:65" s="2" customFormat="1">
      <c r="A413" s="35"/>
      <c r="B413" s="36"/>
      <c r="C413" s="35"/>
      <c r="D413" s="154" t="s">
        <v>144</v>
      </c>
      <c r="E413" s="35"/>
      <c r="F413" s="155" t="s">
        <v>676</v>
      </c>
      <c r="G413" s="35"/>
      <c r="H413" s="35"/>
      <c r="I413" s="156"/>
      <c r="J413" s="35"/>
      <c r="K413" s="35"/>
      <c r="L413" s="36"/>
      <c r="M413" s="157"/>
      <c r="N413" s="158"/>
      <c r="O413" s="56"/>
      <c r="P413" s="56"/>
      <c r="Q413" s="56"/>
      <c r="R413" s="56"/>
      <c r="S413" s="56"/>
      <c r="T413" s="57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20" t="s">
        <v>144</v>
      </c>
      <c r="AU413" s="20" t="s">
        <v>82</v>
      </c>
    </row>
    <row r="414" spans="1:65" s="2" customFormat="1" ht="21.75" customHeight="1">
      <c r="A414" s="35"/>
      <c r="B414" s="140"/>
      <c r="C414" s="141" t="s">
        <v>677</v>
      </c>
      <c r="D414" s="141" t="s">
        <v>137</v>
      </c>
      <c r="E414" s="142" t="s">
        <v>678</v>
      </c>
      <c r="F414" s="143" t="s">
        <v>679</v>
      </c>
      <c r="G414" s="144" t="s">
        <v>173</v>
      </c>
      <c r="H414" s="145">
        <v>35.01</v>
      </c>
      <c r="I414" s="146"/>
      <c r="J414" s="147">
        <f>ROUND(I414*H414,2)</f>
        <v>0</v>
      </c>
      <c r="K414" s="143" t="s">
        <v>141</v>
      </c>
      <c r="L414" s="36"/>
      <c r="M414" s="148" t="s">
        <v>3</v>
      </c>
      <c r="N414" s="149" t="s">
        <v>43</v>
      </c>
      <c r="O414" s="56"/>
      <c r="P414" s="150">
        <f>O414*H414</f>
        <v>0</v>
      </c>
      <c r="Q414" s="150">
        <v>0</v>
      </c>
      <c r="R414" s="150">
        <f>Q414*H414</f>
        <v>0</v>
      </c>
      <c r="S414" s="150">
        <v>0</v>
      </c>
      <c r="T414" s="151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52" t="s">
        <v>142</v>
      </c>
      <c r="AT414" s="152" t="s">
        <v>137</v>
      </c>
      <c r="AU414" s="152" t="s">
        <v>82</v>
      </c>
      <c r="AY414" s="20" t="s">
        <v>135</v>
      </c>
      <c r="BE414" s="153">
        <f>IF(N414="základní",J414,0)</f>
        <v>0</v>
      </c>
      <c r="BF414" s="153">
        <f>IF(N414="snížená",J414,0)</f>
        <v>0</v>
      </c>
      <c r="BG414" s="153">
        <f>IF(N414="zákl. přenesená",J414,0)</f>
        <v>0</v>
      </c>
      <c r="BH414" s="153">
        <f>IF(N414="sníž. přenesená",J414,0)</f>
        <v>0</v>
      </c>
      <c r="BI414" s="153">
        <f>IF(N414="nulová",J414,0)</f>
        <v>0</v>
      </c>
      <c r="BJ414" s="20" t="s">
        <v>80</v>
      </c>
      <c r="BK414" s="153">
        <f>ROUND(I414*H414,2)</f>
        <v>0</v>
      </c>
      <c r="BL414" s="20" t="s">
        <v>142</v>
      </c>
      <c r="BM414" s="152" t="s">
        <v>680</v>
      </c>
    </row>
    <row r="415" spans="1:65" s="2" customFormat="1">
      <c r="A415" s="35"/>
      <c r="B415" s="36"/>
      <c r="C415" s="35"/>
      <c r="D415" s="154" t="s">
        <v>144</v>
      </c>
      <c r="E415" s="35"/>
      <c r="F415" s="155" t="s">
        <v>681</v>
      </c>
      <c r="G415" s="35"/>
      <c r="H415" s="35"/>
      <c r="I415" s="156"/>
      <c r="J415" s="35"/>
      <c r="K415" s="35"/>
      <c r="L415" s="36"/>
      <c r="M415" s="157"/>
      <c r="N415" s="158"/>
      <c r="O415" s="56"/>
      <c r="P415" s="56"/>
      <c r="Q415" s="56"/>
      <c r="R415" s="56"/>
      <c r="S415" s="56"/>
      <c r="T415" s="57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20" t="s">
        <v>144</v>
      </c>
      <c r="AU415" s="20" t="s">
        <v>82</v>
      </c>
    </row>
    <row r="416" spans="1:65" s="2" customFormat="1" ht="24.2" customHeight="1">
      <c r="A416" s="35"/>
      <c r="B416" s="140"/>
      <c r="C416" s="141" t="s">
        <v>682</v>
      </c>
      <c r="D416" s="141" t="s">
        <v>137</v>
      </c>
      <c r="E416" s="142" t="s">
        <v>683</v>
      </c>
      <c r="F416" s="143" t="s">
        <v>684</v>
      </c>
      <c r="G416" s="144" t="s">
        <v>173</v>
      </c>
      <c r="H416" s="145">
        <v>1015.29</v>
      </c>
      <c r="I416" s="146"/>
      <c r="J416" s="147">
        <f>ROUND(I416*H416,2)</f>
        <v>0</v>
      </c>
      <c r="K416" s="143" t="s">
        <v>141</v>
      </c>
      <c r="L416" s="36"/>
      <c r="M416" s="148" t="s">
        <v>3</v>
      </c>
      <c r="N416" s="149" t="s">
        <v>43</v>
      </c>
      <c r="O416" s="56"/>
      <c r="P416" s="150">
        <f>O416*H416</f>
        <v>0</v>
      </c>
      <c r="Q416" s="150">
        <v>0</v>
      </c>
      <c r="R416" s="150">
        <f>Q416*H416</f>
        <v>0</v>
      </c>
      <c r="S416" s="150">
        <v>0</v>
      </c>
      <c r="T416" s="151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52" t="s">
        <v>142</v>
      </c>
      <c r="AT416" s="152" t="s">
        <v>137</v>
      </c>
      <c r="AU416" s="152" t="s">
        <v>82</v>
      </c>
      <c r="AY416" s="20" t="s">
        <v>135</v>
      </c>
      <c r="BE416" s="153">
        <f>IF(N416="základní",J416,0)</f>
        <v>0</v>
      </c>
      <c r="BF416" s="153">
        <f>IF(N416="snížená",J416,0)</f>
        <v>0</v>
      </c>
      <c r="BG416" s="153">
        <f>IF(N416="zákl. přenesená",J416,0)</f>
        <v>0</v>
      </c>
      <c r="BH416" s="153">
        <f>IF(N416="sníž. přenesená",J416,0)</f>
        <v>0</v>
      </c>
      <c r="BI416" s="153">
        <f>IF(N416="nulová",J416,0)</f>
        <v>0</v>
      </c>
      <c r="BJ416" s="20" t="s">
        <v>80</v>
      </c>
      <c r="BK416" s="153">
        <f>ROUND(I416*H416,2)</f>
        <v>0</v>
      </c>
      <c r="BL416" s="20" t="s">
        <v>142</v>
      </c>
      <c r="BM416" s="152" t="s">
        <v>685</v>
      </c>
    </row>
    <row r="417" spans="1:65" s="2" customFormat="1">
      <c r="A417" s="35"/>
      <c r="B417" s="36"/>
      <c r="C417" s="35"/>
      <c r="D417" s="154" t="s">
        <v>144</v>
      </c>
      <c r="E417" s="35"/>
      <c r="F417" s="155" t="s">
        <v>686</v>
      </c>
      <c r="G417" s="35"/>
      <c r="H417" s="35"/>
      <c r="I417" s="156"/>
      <c r="J417" s="35"/>
      <c r="K417" s="35"/>
      <c r="L417" s="36"/>
      <c r="M417" s="157"/>
      <c r="N417" s="158"/>
      <c r="O417" s="56"/>
      <c r="P417" s="56"/>
      <c r="Q417" s="56"/>
      <c r="R417" s="56"/>
      <c r="S417" s="56"/>
      <c r="T417" s="57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20" t="s">
        <v>144</v>
      </c>
      <c r="AU417" s="20" t="s">
        <v>82</v>
      </c>
    </row>
    <row r="418" spans="1:65" s="13" customFormat="1">
      <c r="B418" s="159"/>
      <c r="D418" s="160" t="s">
        <v>146</v>
      </c>
      <c r="E418" s="161" t="s">
        <v>3</v>
      </c>
      <c r="F418" s="162" t="s">
        <v>687</v>
      </c>
      <c r="H418" s="163">
        <v>1015.29</v>
      </c>
      <c r="I418" s="164"/>
      <c r="L418" s="159"/>
      <c r="M418" s="165"/>
      <c r="N418" s="166"/>
      <c r="O418" s="166"/>
      <c r="P418" s="166"/>
      <c r="Q418" s="166"/>
      <c r="R418" s="166"/>
      <c r="S418" s="166"/>
      <c r="T418" s="167"/>
      <c r="AT418" s="161" t="s">
        <v>146</v>
      </c>
      <c r="AU418" s="161" t="s">
        <v>82</v>
      </c>
      <c r="AV418" s="13" t="s">
        <v>82</v>
      </c>
      <c r="AW418" s="13" t="s">
        <v>33</v>
      </c>
      <c r="AX418" s="13" t="s">
        <v>80</v>
      </c>
      <c r="AY418" s="161" t="s">
        <v>135</v>
      </c>
    </row>
    <row r="419" spans="1:65" s="2" customFormat="1" ht="24.2" customHeight="1">
      <c r="A419" s="35"/>
      <c r="B419" s="140"/>
      <c r="C419" s="141" t="s">
        <v>688</v>
      </c>
      <c r="D419" s="141" t="s">
        <v>137</v>
      </c>
      <c r="E419" s="142" t="s">
        <v>689</v>
      </c>
      <c r="F419" s="143" t="s">
        <v>690</v>
      </c>
      <c r="G419" s="144" t="s">
        <v>173</v>
      </c>
      <c r="H419" s="145">
        <v>33.902000000000001</v>
      </c>
      <c r="I419" s="146"/>
      <c r="J419" s="147">
        <f>ROUND(I419*H419,2)</f>
        <v>0</v>
      </c>
      <c r="K419" s="143" t="s">
        <v>141</v>
      </c>
      <c r="L419" s="36"/>
      <c r="M419" s="148" t="s">
        <v>3</v>
      </c>
      <c r="N419" s="149" t="s">
        <v>43</v>
      </c>
      <c r="O419" s="56"/>
      <c r="P419" s="150">
        <f>O419*H419</f>
        <v>0</v>
      </c>
      <c r="Q419" s="150">
        <v>0</v>
      </c>
      <c r="R419" s="150">
        <f>Q419*H419</f>
        <v>0</v>
      </c>
      <c r="S419" s="150">
        <v>0</v>
      </c>
      <c r="T419" s="151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52" t="s">
        <v>142</v>
      </c>
      <c r="AT419" s="152" t="s">
        <v>137</v>
      </c>
      <c r="AU419" s="152" t="s">
        <v>82</v>
      </c>
      <c r="AY419" s="20" t="s">
        <v>135</v>
      </c>
      <c r="BE419" s="153">
        <f>IF(N419="základní",J419,0)</f>
        <v>0</v>
      </c>
      <c r="BF419" s="153">
        <f>IF(N419="snížená",J419,0)</f>
        <v>0</v>
      </c>
      <c r="BG419" s="153">
        <f>IF(N419="zákl. přenesená",J419,0)</f>
        <v>0</v>
      </c>
      <c r="BH419" s="153">
        <f>IF(N419="sníž. přenesená",J419,0)</f>
        <v>0</v>
      </c>
      <c r="BI419" s="153">
        <f>IF(N419="nulová",J419,0)</f>
        <v>0</v>
      </c>
      <c r="BJ419" s="20" t="s">
        <v>80</v>
      </c>
      <c r="BK419" s="153">
        <f>ROUND(I419*H419,2)</f>
        <v>0</v>
      </c>
      <c r="BL419" s="20" t="s">
        <v>142</v>
      </c>
      <c r="BM419" s="152" t="s">
        <v>691</v>
      </c>
    </row>
    <row r="420" spans="1:65" s="2" customFormat="1">
      <c r="A420" s="35"/>
      <c r="B420" s="36"/>
      <c r="C420" s="35"/>
      <c r="D420" s="154" t="s">
        <v>144</v>
      </c>
      <c r="E420" s="35"/>
      <c r="F420" s="155" t="s">
        <v>692</v>
      </c>
      <c r="G420" s="35"/>
      <c r="H420" s="35"/>
      <c r="I420" s="156"/>
      <c r="J420" s="35"/>
      <c r="K420" s="35"/>
      <c r="L420" s="36"/>
      <c r="M420" s="157"/>
      <c r="N420" s="158"/>
      <c r="O420" s="56"/>
      <c r="P420" s="56"/>
      <c r="Q420" s="56"/>
      <c r="R420" s="56"/>
      <c r="S420" s="56"/>
      <c r="T420" s="57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20" t="s">
        <v>144</v>
      </c>
      <c r="AU420" s="20" t="s">
        <v>82</v>
      </c>
    </row>
    <row r="421" spans="1:65" s="13" customFormat="1">
      <c r="B421" s="159"/>
      <c r="D421" s="160" t="s">
        <v>146</v>
      </c>
      <c r="E421" s="161" t="s">
        <v>3</v>
      </c>
      <c r="F421" s="162" t="s">
        <v>693</v>
      </c>
      <c r="H421" s="163">
        <v>33.902000000000001</v>
      </c>
      <c r="I421" s="164"/>
      <c r="L421" s="159"/>
      <c r="M421" s="165"/>
      <c r="N421" s="166"/>
      <c r="O421" s="166"/>
      <c r="P421" s="166"/>
      <c r="Q421" s="166"/>
      <c r="R421" s="166"/>
      <c r="S421" s="166"/>
      <c r="T421" s="167"/>
      <c r="AT421" s="161" t="s">
        <v>146</v>
      </c>
      <c r="AU421" s="161" t="s">
        <v>82</v>
      </c>
      <c r="AV421" s="13" t="s">
        <v>82</v>
      </c>
      <c r="AW421" s="13" t="s">
        <v>33</v>
      </c>
      <c r="AX421" s="13" t="s">
        <v>80</v>
      </c>
      <c r="AY421" s="161" t="s">
        <v>135</v>
      </c>
    </row>
    <row r="422" spans="1:65" s="2" customFormat="1" ht="24.2" customHeight="1">
      <c r="A422" s="35"/>
      <c r="B422" s="140"/>
      <c r="C422" s="141" t="s">
        <v>694</v>
      </c>
      <c r="D422" s="141" t="s">
        <v>137</v>
      </c>
      <c r="E422" s="142" t="s">
        <v>695</v>
      </c>
      <c r="F422" s="143" t="s">
        <v>696</v>
      </c>
      <c r="G422" s="144" t="s">
        <v>173</v>
      </c>
      <c r="H422" s="145">
        <v>1.1080000000000001</v>
      </c>
      <c r="I422" s="146"/>
      <c r="J422" s="147">
        <f>ROUND(I422*H422,2)</f>
        <v>0</v>
      </c>
      <c r="K422" s="143" t="s">
        <v>141</v>
      </c>
      <c r="L422" s="36"/>
      <c r="M422" s="148" t="s">
        <v>3</v>
      </c>
      <c r="N422" s="149" t="s">
        <v>43</v>
      </c>
      <c r="O422" s="56"/>
      <c r="P422" s="150">
        <f>O422*H422</f>
        <v>0</v>
      </c>
      <c r="Q422" s="150">
        <v>0</v>
      </c>
      <c r="R422" s="150">
        <f>Q422*H422</f>
        <v>0</v>
      </c>
      <c r="S422" s="150">
        <v>0</v>
      </c>
      <c r="T422" s="151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52" t="s">
        <v>142</v>
      </c>
      <c r="AT422" s="152" t="s">
        <v>137</v>
      </c>
      <c r="AU422" s="152" t="s">
        <v>82</v>
      </c>
      <c r="AY422" s="20" t="s">
        <v>135</v>
      </c>
      <c r="BE422" s="153">
        <f>IF(N422="základní",J422,0)</f>
        <v>0</v>
      </c>
      <c r="BF422" s="153">
        <f>IF(N422="snížená",J422,0)</f>
        <v>0</v>
      </c>
      <c r="BG422" s="153">
        <f>IF(N422="zákl. přenesená",J422,0)</f>
        <v>0</v>
      </c>
      <c r="BH422" s="153">
        <f>IF(N422="sníž. přenesená",J422,0)</f>
        <v>0</v>
      </c>
      <c r="BI422" s="153">
        <f>IF(N422="nulová",J422,0)</f>
        <v>0</v>
      </c>
      <c r="BJ422" s="20" t="s">
        <v>80</v>
      </c>
      <c r="BK422" s="153">
        <f>ROUND(I422*H422,2)</f>
        <v>0</v>
      </c>
      <c r="BL422" s="20" t="s">
        <v>142</v>
      </c>
      <c r="BM422" s="152" t="s">
        <v>697</v>
      </c>
    </row>
    <row r="423" spans="1:65" s="2" customFormat="1">
      <c r="A423" s="35"/>
      <c r="B423" s="36"/>
      <c r="C423" s="35"/>
      <c r="D423" s="154" t="s">
        <v>144</v>
      </c>
      <c r="E423" s="35"/>
      <c r="F423" s="155" t="s">
        <v>698</v>
      </c>
      <c r="G423" s="35"/>
      <c r="H423" s="35"/>
      <c r="I423" s="156"/>
      <c r="J423" s="35"/>
      <c r="K423" s="35"/>
      <c r="L423" s="36"/>
      <c r="M423" s="157"/>
      <c r="N423" s="158"/>
      <c r="O423" s="56"/>
      <c r="P423" s="56"/>
      <c r="Q423" s="56"/>
      <c r="R423" s="56"/>
      <c r="S423" s="56"/>
      <c r="T423" s="57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T423" s="20" t="s">
        <v>144</v>
      </c>
      <c r="AU423" s="20" t="s">
        <v>82</v>
      </c>
    </row>
    <row r="424" spans="1:65" s="13" customFormat="1">
      <c r="B424" s="159"/>
      <c r="D424" s="160" t="s">
        <v>146</v>
      </c>
      <c r="E424" s="161" t="s">
        <v>3</v>
      </c>
      <c r="F424" s="162" t="s">
        <v>699</v>
      </c>
      <c r="H424" s="163">
        <v>1.1080000000000001</v>
      </c>
      <c r="I424" s="164"/>
      <c r="L424" s="159"/>
      <c r="M424" s="165"/>
      <c r="N424" s="166"/>
      <c r="O424" s="166"/>
      <c r="P424" s="166"/>
      <c r="Q424" s="166"/>
      <c r="R424" s="166"/>
      <c r="S424" s="166"/>
      <c r="T424" s="167"/>
      <c r="AT424" s="161" t="s">
        <v>146</v>
      </c>
      <c r="AU424" s="161" t="s">
        <v>82</v>
      </c>
      <c r="AV424" s="13" t="s">
        <v>82</v>
      </c>
      <c r="AW424" s="13" t="s">
        <v>33</v>
      </c>
      <c r="AX424" s="13" t="s">
        <v>80</v>
      </c>
      <c r="AY424" s="161" t="s">
        <v>135</v>
      </c>
    </row>
    <row r="425" spans="1:65" s="12" customFormat="1" ht="22.9" customHeight="1">
      <c r="B425" s="127"/>
      <c r="D425" s="128" t="s">
        <v>71</v>
      </c>
      <c r="E425" s="138" t="s">
        <v>700</v>
      </c>
      <c r="F425" s="138" t="s">
        <v>701</v>
      </c>
      <c r="I425" s="130"/>
      <c r="J425" s="139">
        <f>BK425</f>
        <v>0</v>
      </c>
      <c r="L425" s="127"/>
      <c r="M425" s="132"/>
      <c r="N425" s="133"/>
      <c r="O425" s="133"/>
      <c r="P425" s="134">
        <f>SUM(P426:P427)</f>
        <v>0</v>
      </c>
      <c r="Q425" s="133"/>
      <c r="R425" s="134">
        <f>SUM(R426:R427)</f>
        <v>0</v>
      </c>
      <c r="S425" s="133"/>
      <c r="T425" s="135">
        <f>SUM(T426:T427)</f>
        <v>0</v>
      </c>
      <c r="AR425" s="128" t="s">
        <v>80</v>
      </c>
      <c r="AT425" s="136" t="s">
        <v>71</v>
      </c>
      <c r="AU425" s="136" t="s">
        <v>80</v>
      </c>
      <c r="AY425" s="128" t="s">
        <v>135</v>
      </c>
      <c r="BK425" s="137">
        <f>SUM(BK426:BK427)</f>
        <v>0</v>
      </c>
    </row>
    <row r="426" spans="1:65" s="2" customFormat="1" ht="33" customHeight="1">
      <c r="A426" s="35"/>
      <c r="B426" s="140"/>
      <c r="C426" s="141" t="s">
        <v>702</v>
      </c>
      <c r="D426" s="141" t="s">
        <v>137</v>
      </c>
      <c r="E426" s="142" t="s">
        <v>703</v>
      </c>
      <c r="F426" s="143" t="s">
        <v>704</v>
      </c>
      <c r="G426" s="144" t="s">
        <v>173</v>
      </c>
      <c r="H426" s="145">
        <v>72.152000000000001</v>
      </c>
      <c r="I426" s="146"/>
      <c r="J426" s="147">
        <f>ROUND(I426*H426,2)</f>
        <v>0</v>
      </c>
      <c r="K426" s="143" t="s">
        <v>141</v>
      </c>
      <c r="L426" s="36"/>
      <c r="M426" s="148" t="s">
        <v>3</v>
      </c>
      <c r="N426" s="149" t="s">
        <v>43</v>
      </c>
      <c r="O426" s="56"/>
      <c r="P426" s="150">
        <f>O426*H426</f>
        <v>0</v>
      </c>
      <c r="Q426" s="150">
        <v>0</v>
      </c>
      <c r="R426" s="150">
        <f>Q426*H426</f>
        <v>0</v>
      </c>
      <c r="S426" s="150">
        <v>0</v>
      </c>
      <c r="T426" s="151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52" t="s">
        <v>142</v>
      </c>
      <c r="AT426" s="152" t="s">
        <v>137</v>
      </c>
      <c r="AU426" s="152" t="s">
        <v>82</v>
      </c>
      <c r="AY426" s="20" t="s">
        <v>135</v>
      </c>
      <c r="BE426" s="153">
        <f>IF(N426="základní",J426,0)</f>
        <v>0</v>
      </c>
      <c r="BF426" s="153">
        <f>IF(N426="snížená",J426,0)</f>
        <v>0</v>
      </c>
      <c r="BG426" s="153">
        <f>IF(N426="zákl. přenesená",J426,0)</f>
        <v>0</v>
      </c>
      <c r="BH426" s="153">
        <f>IF(N426="sníž. přenesená",J426,0)</f>
        <v>0</v>
      </c>
      <c r="BI426" s="153">
        <f>IF(N426="nulová",J426,0)</f>
        <v>0</v>
      </c>
      <c r="BJ426" s="20" t="s">
        <v>80</v>
      </c>
      <c r="BK426" s="153">
        <f>ROUND(I426*H426,2)</f>
        <v>0</v>
      </c>
      <c r="BL426" s="20" t="s">
        <v>142</v>
      </c>
      <c r="BM426" s="152" t="s">
        <v>705</v>
      </c>
    </row>
    <row r="427" spans="1:65" s="2" customFormat="1">
      <c r="A427" s="35"/>
      <c r="B427" s="36"/>
      <c r="C427" s="35"/>
      <c r="D427" s="154" t="s">
        <v>144</v>
      </c>
      <c r="E427" s="35"/>
      <c r="F427" s="155" t="s">
        <v>706</v>
      </c>
      <c r="G427" s="35"/>
      <c r="H427" s="35"/>
      <c r="I427" s="156"/>
      <c r="J427" s="35"/>
      <c r="K427" s="35"/>
      <c r="L427" s="36"/>
      <c r="M427" s="157"/>
      <c r="N427" s="158"/>
      <c r="O427" s="56"/>
      <c r="P427" s="56"/>
      <c r="Q427" s="56"/>
      <c r="R427" s="56"/>
      <c r="S427" s="56"/>
      <c r="T427" s="57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T427" s="20" t="s">
        <v>144</v>
      </c>
      <c r="AU427" s="20" t="s">
        <v>82</v>
      </c>
    </row>
    <row r="428" spans="1:65" s="12" customFormat="1" ht="25.9" customHeight="1">
      <c r="B428" s="127"/>
      <c r="D428" s="128" t="s">
        <v>71</v>
      </c>
      <c r="E428" s="129" t="s">
        <v>707</v>
      </c>
      <c r="F428" s="129" t="s">
        <v>708</v>
      </c>
      <c r="I428" s="130"/>
      <c r="J428" s="131">
        <f>BK428</f>
        <v>0</v>
      </c>
      <c r="L428" s="127"/>
      <c r="M428" s="132"/>
      <c r="N428" s="133"/>
      <c r="O428" s="133"/>
      <c r="P428" s="134">
        <f>P429+P476+P518+P522+P533+P543+P588+P601+P645+P686+P703+P766+P791+P819</f>
        <v>0</v>
      </c>
      <c r="Q428" s="133"/>
      <c r="R428" s="134">
        <f>R429+R476+R518+R522+R533+R543+R588+R601+R645+R686+R703+R766+R791+R819</f>
        <v>15.49983005</v>
      </c>
      <c r="S428" s="133"/>
      <c r="T428" s="135">
        <f>T429+T476+T518+T522+T533+T543+T588+T601+T645+T686+T703+T766+T791+T819</f>
        <v>7.3435000400000003</v>
      </c>
      <c r="AR428" s="128" t="s">
        <v>82</v>
      </c>
      <c r="AT428" s="136" t="s">
        <v>71</v>
      </c>
      <c r="AU428" s="136" t="s">
        <v>72</v>
      </c>
      <c r="AY428" s="128" t="s">
        <v>135</v>
      </c>
      <c r="BK428" s="137">
        <f>BK429+BK476+BK518+BK522+BK533+BK543+BK588+BK601+BK645+BK686+BK703+BK766+BK791+BK819</f>
        <v>0</v>
      </c>
    </row>
    <row r="429" spans="1:65" s="12" customFormat="1" ht="22.9" customHeight="1">
      <c r="B429" s="127"/>
      <c r="D429" s="128" t="s">
        <v>71</v>
      </c>
      <c r="E429" s="138" t="s">
        <v>709</v>
      </c>
      <c r="F429" s="138" t="s">
        <v>710</v>
      </c>
      <c r="I429" s="130"/>
      <c r="J429" s="139">
        <f>BK429</f>
        <v>0</v>
      </c>
      <c r="L429" s="127"/>
      <c r="M429" s="132"/>
      <c r="N429" s="133"/>
      <c r="O429" s="133"/>
      <c r="P429" s="134">
        <f>SUM(P430:P475)</f>
        <v>0</v>
      </c>
      <c r="Q429" s="133"/>
      <c r="R429" s="134">
        <f>SUM(R430:R475)</f>
        <v>0.63535319999999995</v>
      </c>
      <c r="S429" s="133"/>
      <c r="T429" s="135">
        <f>SUM(T430:T475)</f>
        <v>1.00367004</v>
      </c>
      <c r="AR429" s="128" t="s">
        <v>82</v>
      </c>
      <c r="AT429" s="136" t="s">
        <v>71</v>
      </c>
      <c r="AU429" s="136" t="s">
        <v>80</v>
      </c>
      <c r="AY429" s="128" t="s">
        <v>135</v>
      </c>
      <c r="BK429" s="137">
        <f>SUM(BK430:BK475)</f>
        <v>0</v>
      </c>
    </row>
    <row r="430" spans="1:65" s="2" customFormat="1" ht="21.75" customHeight="1">
      <c r="A430" s="35"/>
      <c r="B430" s="140"/>
      <c r="C430" s="141" t="s">
        <v>711</v>
      </c>
      <c r="D430" s="141" t="s">
        <v>137</v>
      </c>
      <c r="E430" s="142" t="s">
        <v>712</v>
      </c>
      <c r="F430" s="143" t="s">
        <v>713</v>
      </c>
      <c r="G430" s="144" t="s">
        <v>140</v>
      </c>
      <c r="H430" s="145">
        <v>12.395</v>
      </c>
      <c r="I430" s="146"/>
      <c r="J430" s="147">
        <f>ROUND(I430*H430,2)</f>
        <v>0</v>
      </c>
      <c r="K430" s="143" t="s">
        <v>141</v>
      </c>
      <c r="L430" s="36"/>
      <c r="M430" s="148" t="s">
        <v>3</v>
      </c>
      <c r="N430" s="149" t="s">
        <v>43</v>
      </c>
      <c r="O430" s="56"/>
      <c r="P430" s="150">
        <f>O430*H430</f>
        <v>0</v>
      </c>
      <c r="Q430" s="150">
        <v>0</v>
      </c>
      <c r="R430" s="150">
        <f>Q430*H430</f>
        <v>0</v>
      </c>
      <c r="S430" s="150">
        <v>0</v>
      </c>
      <c r="T430" s="151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52" t="s">
        <v>235</v>
      </c>
      <c r="AT430" s="152" t="s">
        <v>137</v>
      </c>
      <c r="AU430" s="152" t="s">
        <v>82</v>
      </c>
      <c r="AY430" s="20" t="s">
        <v>135</v>
      </c>
      <c r="BE430" s="153">
        <f>IF(N430="základní",J430,0)</f>
        <v>0</v>
      </c>
      <c r="BF430" s="153">
        <f>IF(N430="snížená",J430,0)</f>
        <v>0</v>
      </c>
      <c r="BG430" s="153">
        <f>IF(N430="zákl. přenesená",J430,0)</f>
        <v>0</v>
      </c>
      <c r="BH430" s="153">
        <f>IF(N430="sníž. přenesená",J430,0)</f>
        <v>0</v>
      </c>
      <c r="BI430" s="153">
        <f>IF(N430="nulová",J430,0)</f>
        <v>0</v>
      </c>
      <c r="BJ430" s="20" t="s">
        <v>80</v>
      </c>
      <c r="BK430" s="153">
        <f>ROUND(I430*H430,2)</f>
        <v>0</v>
      </c>
      <c r="BL430" s="20" t="s">
        <v>235</v>
      </c>
      <c r="BM430" s="152" t="s">
        <v>714</v>
      </c>
    </row>
    <row r="431" spans="1:65" s="2" customFormat="1">
      <c r="A431" s="35"/>
      <c r="B431" s="36"/>
      <c r="C431" s="35"/>
      <c r="D431" s="154" t="s">
        <v>144</v>
      </c>
      <c r="E431" s="35"/>
      <c r="F431" s="155" t="s">
        <v>715</v>
      </c>
      <c r="G431" s="35"/>
      <c r="H431" s="35"/>
      <c r="I431" s="156"/>
      <c r="J431" s="35"/>
      <c r="K431" s="35"/>
      <c r="L431" s="36"/>
      <c r="M431" s="157"/>
      <c r="N431" s="158"/>
      <c r="O431" s="56"/>
      <c r="P431" s="56"/>
      <c r="Q431" s="56"/>
      <c r="R431" s="56"/>
      <c r="S431" s="56"/>
      <c r="T431" s="57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T431" s="20" t="s">
        <v>144</v>
      </c>
      <c r="AU431" s="20" t="s">
        <v>82</v>
      </c>
    </row>
    <row r="432" spans="1:65" s="15" customFormat="1">
      <c r="B432" s="186"/>
      <c r="D432" s="160" t="s">
        <v>146</v>
      </c>
      <c r="E432" s="187" t="s">
        <v>3</v>
      </c>
      <c r="F432" s="188" t="s">
        <v>259</v>
      </c>
      <c r="H432" s="187" t="s">
        <v>3</v>
      </c>
      <c r="I432" s="189"/>
      <c r="L432" s="186"/>
      <c r="M432" s="190"/>
      <c r="N432" s="191"/>
      <c r="O432" s="191"/>
      <c r="P432" s="191"/>
      <c r="Q432" s="191"/>
      <c r="R432" s="191"/>
      <c r="S432" s="191"/>
      <c r="T432" s="192"/>
      <c r="AT432" s="187" t="s">
        <v>146</v>
      </c>
      <c r="AU432" s="187" t="s">
        <v>82</v>
      </c>
      <c r="AV432" s="15" t="s">
        <v>80</v>
      </c>
      <c r="AW432" s="15" t="s">
        <v>33</v>
      </c>
      <c r="AX432" s="15" t="s">
        <v>72</v>
      </c>
      <c r="AY432" s="187" t="s">
        <v>135</v>
      </c>
    </row>
    <row r="433" spans="1:65" s="13" customFormat="1">
      <c r="B433" s="159"/>
      <c r="D433" s="160" t="s">
        <v>146</v>
      </c>
      <c r="E433" s="161" t="s">
        <v>3</v>
      </c>
      <c r="F433" s="162" t="s">
        <v>716</v>
      </c>
      <c r="H433" s="163">
        <v>12.395</v>
      </c>
      <c r="I433" s="164"/>
      <c r="L433" s="159"/>
      <c r="M433" s="165"/>
      <c r="N433" s="166"/>
      <c r="O433" s="166"/>
      <c r="P433" s="166"/>
      <c r="Q433" s="166"/>
      <c r="R433" s="166"/>
      <c r="S433" s="166"/>
      <c r="T433" s="167"/>
      <c r="AT433" s="161" t="s">
        <v>146</v>
      </c>
      <c r="AU433" s="161" t="s">
        <v>82</v>
      </c>
      <c r="AV433" s="13" t="s">
        <v>82</v>
      </c>
      <c r="AW433" s="13" t="s">
        <v>33</v>
      </c>
      <c r="AX433" s="13" t="s">
        <v>80</v>
      </c>
      <c r="AY433" s="161" t="s">
        <v>135</v>
      </c>
    </row>
    <row r="434" spans="1:65" s="2" customFormat="1" ht="16.5" customHeight="1">
      <c r="A434" s="35"/>
      <c r="B434" s="140"/>
      <c r="C434" s="168" t="s">
        <v>717</v>
      </c>
      <c r="D434" s="168" t="s">
        <v>202</v>
      </c>
      <c r="E434" s="169" t="s">
        <v>718</v>
      </c>
      <c r="F434" s="596" t="s">
        <v>2175</v>
      </c>
      <c r="G434" s="171" t="s">
        <v>140</v>
      </c>
      <c r="H434" s="172">
        <v>14.446</v>
      </c>
      <c r="I434" s="173"/>
      <c r="J434" s="174">
        <f>ROUND(I434*H434,2)</f>
        <v>0</v>
      </c>
      <c r="K434" s="170" t="s">
        <v>3</v>
      </c>
      <c r="L434" s="175"/>
      <c r="M434" s="176" t="s">
        <v>3</v>
      </c>
      <c r="N434" s="177" t="s">
        <v>43</v>
      </c>
      <c r="O434" s="56"/>
      <c r="P434" s="150">
        <f>O434*H434</f>
        <v>0</v>
      </c>
      <c r="Q434" s="150">
        <v>4.0000000000000001E-3</v>
      </c>
      <c r="R434" s="150">
        <f>Q434*H434</f>
        <v>5.7784000000000002E-2</v>
      </c>
      <c r="S434" s="150">
        <v>0</v>
      </c>
      <c r="T434" s="151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52" t="s">
        <v>324</v>
      </c>
      <c r="AT434" s="152" t="s">
        <v>202</v>
      </c>
      <c r="AU434" s="152" t="s">
        <v>82</v>
      </c>
      <c r="AY434" s="20" t="s">
        <v>135</v>
      </c>
      <c r="BE434" s="153">
        <f>IF(N434="základní",J434,0)</f>
        <v>0</v>
      </c>
      <c r="BF434" s="153">
        <f>IF(N434="snížená",J434,0)</f>
        <v>0</v>
      </c>
      <c r="BG434" s="153">
        <f>IF(N434="zákl. přenesená",J434,0)</f>
        <v>0</v>
      </c>
      <c r="BH434" s="153">
        <f>IF(N434="sníž. přenesená",J434,0)</f>
        <v>0</v>
      </c>
      <c r="BI434" s="153">
        <f>IF(N434="nulová",J434,0)</f>
        <v>0</v>
      </c>
      <c r="BJ434" s="20" t="s">
        <v>80</v>
      </c>
      <c r="BK434" s="153">
        <f>ROUND(I434*H434,2)</f>
        <v>0</v>
      </c>
      <c r="BL434" s="20" t="s">
        <v>235</v>
      </c>
      <c r="BM434" s="152" t="s">
        <v>719</v>
      </c>
    </row>
    <row r="435" spans="1:65" s="13" customFormat="1">
      <c r="B435" s="159"/>
      <c r="D435" s="160" t="s">
        <v>146</v>
      </c>
      <c r="F435" s="162" t="s">
        <v>720</v>
      </c>
      <c r="H435" s="163">
        <v>14.446</v>
      </c>
      <c r="I435" s="164"/>
      <c r="L435" s="159"/>
      <c r="M435" s="165"/>
      <c r="N435" s="166"/>
      <c r="O435" s="166"/>
      <c r="P435" s="166"/>
      <c r="Q435" s="166"/>
      <c r="R435" s="166"/>
      <c r="S435" s="166"/>
      <c r="T435" s="167"/>
      <c r="AT435" s="161" t="s">
        <v>146</v>
      </c>
      <c r="AU435" s="161" t="s">
        <v>82</v>
      </c>
      <c r="AV435" s="13" t="s">
        <v>82</v>
      </c>
      <c r="AW435" s="13" t="s">
        <v>4</v>
      </c>
      <c r="AX435" s="13" t="s">
        <v>80</v>
      </c>
      <c r="AY435" s="161" t="s">
        <v>135</v>
      </c>
    </row>
    <row r="436" spans="1:65" s="2" customFormat="1" ht="16.5" customHeight="1">
      <c r="A436" s="35"/>
      <c r="B436" s="140"/>
      <c r="C436" s="141" t="s">
        <v>721</v>
      </c>
      <c r="D436" s="141" t="s">
        <v>137</v>
      </c>
      <c r="E436" s="142" t="s">
        <v>722</v>
      </c>
      <c r="F436" s="143" t="s">
        <v>723</v>
      </c>
      <c r="G436" s="144" t="s">
        <v>140</v>
      </c>
      <c r="H436" s="145">
        <v>6.9189999999999996</v>
      </c>
      <c r="I436" s="146"/>
      <c r="J436" s="147">
        <f>ROUND(I436*H436,2)</f>
        <v>0</v>
      </c>
      <c r="K436" s="143" t="s">
        <v>141</v>
      </c>
      <c r="L436" s="36"/>
      <c r="M436" s="148" t="s">
        <v>3</v>
      </c>
      <c r="N436" s="149" t="s">
        <v>43</v>
      </c>
      <c r="O436" s="56"/>
      <c r="P436" s="150">
        <f>O436*H436</f>
        <v>0</v>
      </c>
      <c r="Q436" s="150">
        <v>0</v>
      </c>
      <c r="R436" s="150">
        <f>Q436*H436</f>
        <v>0</v>
      </c>
      <c r="S436" s="150">
        <v>6.6E-4</v>
      </c>
      <c r="T436" s="151">
        <f>S436*H436</f>
        <v>4.56654E-3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52" t="s">
        <v>235</v>
      </c>
      <c r="AT436" s="152" t="s">
        <v>137</v>
      </c>
      <c r="AU436" s="152" t="s">
        <v>82</v>
      </c>
      <c r="AY436" s="20" t="s">
        <v>135</v>
      </c>
      <c r="BE436" s="153">
        <f>IF(N436="základní",J436,0)</f>
        <v>0</v>
      </c>
      <c r="BF436" s="153">
        <f>IF(N436="snížená",J436,0)</f>
        <v>0</v>
      </c>
      <c r="BG436" s="153">
        <f>IF(N436="zákl. přenesená",J436,0)</f>
        <v>0</v>
      </c>
      <c r="BH436" s="153">
        <f>IF(N436="sníž. přenesená",J436,0)</f>
        <v>0</v>
      </c>
      <c r="BI436" s="153">
        <f>IF(N436="nulová",J436,0)</f>
        <v>0</v>
      </c>
      <c r="BJ436" s="20" t="s">
        <v>80</v>
      </c>
      <c r="BK436" s="153">
        <f>ROUND(I436*H436,2)</f>
        <v>0</v>
      </c>
      <c r="BL436" s="20" t="s">
        <v>235</v>
      </c>
      <c r="BM436" s="152" t="s">
        <v>724</v>
      </c>
    </row>
    <row r="437" spans="1:65" s="2" customFormat="1">
      <c r="A437" s="35"/>
      <c r="B437" s="36"/>
      <c r="C437" s="35"/>
      <c r="D437" s="154" t="s">
        <v>144</v>
      </c>
      <c r="E437" s="35"/>
      <c r="F437" s="155" t="s">
        <v>725</v>
      </c>
      <c r="G437" s="35"/>
      <c r="H437" s="35"/>
      <c r="I437" s="156"/>
      <c r="J437" s="35"/>
      <c r="K437" s="35"/>
      <c r="L437" s="36"/>
      <c r="M437" s="157"/>
      <c r="N437" s="158"/>
      <c r="O437" s="56"/>
      <c r="P437" s="56"/>
      <c r="Q437" s="56"/>
      <c r="R437" s="56"/>
      <c r="S437" s="56"/>
      <c r="T437" s="57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T437" s="20" t="s">
        <v>144</v>
      </c>
      <c r="AU437" s="20" t="s">
        <v>82</v>
      </c>
    </row>
    <row r="438" spans="1:65" s="15" customFormat="1">
      <c r="B438" s="186"/>
      <c r="D438" s="160" t="s">
        <v>146</v>
      </c>
      <c r="E438" s="187" t="s">
        <v>3</v>
      </c>
      <c r="F438" s="188" t="s">
        <v>726</v>
      </c>
      <c r="H438" s="187" t="s">
        <v>3</v>
      </c>
      <c r="I438" s="189"/>
      <c r="L438" s="186"/>
      <c r="M438" s="190"/>
      <c r="N438" s="191"/>
      <c r="O438" s="191"/>
      <c r="P438" s="191"/>
      <c r="Q438" s="191"/>
      <c r="R438" s="191"/>
      <c r="S438" s="191"/>
      <c r="T438" s="192"/>
      <c r="AT438" s="187" t="s">
        <v>146</v>
      </c>
      <c r="AU438" s="187" t="s">
        <v>82</v>
      </c>
      <c r="AV438" s="15" t="s">
        <v>80</v>
      </c>
      <c r="AW438" s="15" t="s">
        <v>33</v>
      </c>
      <c r="AX438" s="15" t="s">
        <v>72</v>
      </c>
      <c r="AY438" s="187" t="s">
        <v>135</v>
      </c>
    </row>
    <row r="439" spans="1:65" s="13" customFormat="1">
      <c r="B439" s="159"/>
      <c r="D439" s="160" t="s">
        <v>146</v>
      </c>
      <c r="E439" s="161" t="s">
        <v>3</v>
      </c>
      <c r="F439" s="162" t="s">
        <v>727</v>
      </c>
      <c r="H439" s="163">
        <v>6.9189999999999996</v>
      </c>
      <c r="I439" s="164"/>
      <c r="L439" s="159"/>
      <c r="M439" s="165"/>
      <c r="N439" s="166"/>
      <c r="O439" s="166"/>
      <c r="P439" s="166"/>
      <c r="Q439" s="166"/>
      <c r="R439" s="166"/>
      <c r="S439" s="166"/>
      <c r="T439" s="167"/>
      <c r="AT439" s="161" t="s">
        <v>146</v>
      </c>
      <c r="AU439" s="161" t="s">
        <v>82</v>
      </c>
      <c r="AV439" s="13" t="s">
        <v>82</v>
      </c>
      <c r="AW439" s="13" t="s">
        <v>33</v>
      </c>
      <c r="AX439" s="13" t="s">
        <v>80</v>
      </c>
      <c r="AY439" s="161" t="s">
        <v>135</v>
      </c>
    </row>
    <row r="440" spans="1:65" s="2" customFormat="1" ht="24.2" customHeight="1">
      <c r="A440" s="35"/>
      <c r="B440" s="140"/>
      <c r="C440" s="141" t="s">
        <v>728</v>
      </c>
      <c r="D440" s="141" t="s">
        <v>137</v>
      </c>
      <c r="E440" s="142" t="s">
        <v>729</v>
      </c>
      <c r="F440" s="143" t="s">
        <v>730</v>
      </c>
      <c r="G440" s="144" t="s">
        <v>140</v>
      </c>
      <c r="H440" s="145">
        <v>6.9189999999999996</v>
      </c>
      <c r="I440" s="146"/>
      <c r="J440" s="147">
        <f>ROUND(I440*H440,2)</f>
        <v>0</v>
      </c>
      <c r="K440" s="143" t="s">
        <v>141</v>
      </c>
      <c r="L440" s="36"/>
      <c r="M440" s="148" t="s">
        <v>3</v>
      </c>
      <c r="N440" s="149" t="s">
        <v>43</v>
      </c>
      <c r="O440" s="56"/>
      <c r="P440" s="150">
        <f>O440*H440</f>
        <v>0</v>
      </c>
      <c r="Q440" s="150">
        <v>0</v>
      </c>
      <c r="R440" s="150">
        <f>Q440*H440</f>
        <v>0</v>
      </c>
      <c r="S440" s="150">
        <v>5.4999999999999997E-3</v>
      </c>
      <c r="T440" s="151">
        <f>S440*H440</f>
        <v>3.8054499999999998E-2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152" t="s">
        <v>235</v>
      </c>
      <c r="AT440" s="152" t="s">
        <v>137</v>
      </c>
      <c r="AU440" s="152" t="s">
        <v>82</v>
      </c>
      <c r="AY440" s="20" t="s">
        <v>135</v>
      </c>
      <c r="BE440" s="153">
        <f>IF(N440="základní",J440,0)</f>
        <v>0</v>
      </c>
      <c r="BF440" s="153">
        <f>IF(N440="snížená",J440,0)</f>
        <v>0</v>
      </c>
      <c r="BG440" s="153">
        <f>IF(N440="zákl. přenesená",J440,0)</f>
        <v>0</v>
      </c>
      <c r="BH440" s="153">
        <f>IF(N440="sníž. přenesená",J440,0)</f>
        <v>0</v>
      </c>
      <c r="BI440" s="153">
        <f>IF(N440="nulová",J440,0)</f>
        <v>0</v>
      </c>
      <c r="BJ440" s="20" t="s">
        <v>80</v>
      </c>
      <c r="BK440" s="153">
        <f>ROUND(I440*H440,2)</f>
        <v>0</v>
      </c>
      <c r="BL440" s="20" t="s">
        <v>235</v>
      </c>
      <c r="BM440" s="152" t="s">
        <v>731</v>
      </c>
    </row>
    <row r="441" spans="1:65" s="2" customFormat="1">
      <c r="A441" s="35"/>
      <c r="B441" s="36"/>
      <c r="C441" s="35"/>
      <c r="D441" s="154" t="s">
        <v>144</v>
      </c>
      <c r="E441" s="35"/>
      <c r="F441" s="155" t="s">
        <v>732</v>
      </c>
      <c r="G441" s="35"/>
      <c r="H441" s="35"/>
      <c r="I441" s="156"/>
      <c r="J441" s="35"/>
      <c r="K441" s="35"/>
      <c r="L441" s="36"/>
      <c r="M441" s="157"/>
      <c r="N441" s="158"/>
      <c r="O441" s="56"/>
      <c r="P441" s="56"/>
      <c r="Q441" s="56"/>
      <c r="R441" s="56"/>
      <c r="S441" s="56"/>
      <c r="T441" s="57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T441" s="20" t="s">
        <v>144</v>
      </c>
      <c r="AU441" s="20" t="s">
        <v>82</v>
      </c>
    </row>
    <row r="442" spans="1:65" s="15" customFormat="1">
      <c r="B442" s="186"/>
      <c r="D442" s="160" t="s">
        <v>146</v>
      </c>
      <c r="E442" s="187" t="s">
        <v>3</v>
      </c>
      <c r="F442" s="188" t="s">
        <v>726</v>
      </c>
      <c r="H442" s="187" t="s">
        <v>3</v>
      </c>
      <c r="I442" s="189"/>
      <c r="L442" s="186"/>
      <c r="M442" s="190"/>
      <c r="N442" s="191"/>
      <c r="O442" s="191"/>
      <c r="P442" s="191"/>
      <c r="Q442" s="191"/>
      <c r="R442" s="191"/>
      <c r="S442" s="191"/>
      <c r="T442" s="192"/>
      <c r="AT442" s="187" t="s">
        <v>146</v>
      </c>
      <c r="AU442" s="187" t="s">
        <v>82</v>
      </c>
      <c r="AV442" s="15" t="s">
        <v>80</v>
      </c>
      <c r="AW442" s="15" t="s">
        <v>33</v>
      </c>
      <c r="AX442" s="15" t="s">
        <v>72</v>
      </c>
      <c r="AY442" s="187" t="s">
        <v>135</v>
      </c>
    </row>
    <row r="443" spans="1:65" s="13" customFormat="1">
      <c r="B443" s="159"/>
      <c r="D443" s="160" t="s">
        <v>146</v>
      </c>
      <c r="E443" s="161" t="s">
        <v>3</v>
      </c>
      <c r="F443" s="162" t="s">
        <v>727</v>
      </c>
      <c r="H443" s="163">
        <v>6.9189999999999996</v>
      </c>
      <c r="I443" s="164"/>
      <c r="L443" s="159"/>
      <c r="M443" s="165"/>
      <c r="N443" s="166"/>
      <c r="O443" s="166"/>
      <c r="P443" s="166"/>
      <c r="Q443" s="166"/>
      <c r="R443" s="166"/>
      <c r="S443" s="166"/>
      <c r="T443" s="167"/>
      <c r="AT443" s="161" t="s">
        <v>146</v>
      </c>
      <c r="AU443" s="161" t="s">
        <v>82</v>
      </c>
      <c r="AV443" s="13" t="s">
        <v>82</v>
      </c>
      <c r="AW443" s="13" t="s">
        <v>33</v>
      </c>
      <c r="AX443" s="13" t="s">
        <v>80</v>
      </c>
      <c r="AY443" s="161" t="s">
        <v>135</v>
      </c>
    </row>
    <row r="444" spans="1:65" s="2" customFormat="1" ht="21.75" customHeight="1">
      <c r="A444" s="35"/>
      <c r="B444" s="140"/>
      <c r="C444" s="141" t="s">
        <v>733</v>
      </c>
      <c r="D444" s="141" t="s">
        <v>137</v>
      </c>
      <c r="E444" s="142" t="s">
        <v>734</v>
      </c>
      <c r="F444" s="143" t="s">
        <v>735</v>
      </c>
      <c r="G444" s="144" t="s">
        <v>140</v>
      </c>
      <c r="H444" s="145">
        <v>6.9189999999999996</v>
      </c>
      <c r="I444" s="146"/>
      <c r="J444" s="147">
        <f>ROUND(I444*H444,2)</f>
        <v>0</v>
      </c>
      <c r="K444" s="143" t="s">
        <v>141</v>
      </c>
      <c r="L444" s="36"/>
      <c r="M444" s="148" t="s">
        <v>3</v>
      </c>
      <c r="N444" s="149" t="s">
        <v>43</v>
      </c>
      <c r="O444" s="56"/>
      <c r="P444" s="150">
        <f>O444*H444</f>
        <v>0</v>
      </c>
      <c r="Q444" s="150">
        <v>0</v>
      </c>
      <c r="R444" s="150">
        <f>Q444*H444</f>
        <v>0</v>
      </c>
      <c r="S444" s="150">
        <v>1.0999999999999999E-2</v>
      </c>
      <c r="T444" s="151">
        <f>S444*H444</f>
        <v>7.6108999999999996E-2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152" t="s">
        <v>235</v>
      </c>
      <c r="AT444" s="152" t="s">
        <v>137</v>
      </c>
      <c r="AU444" s="152" t="s">
        <v>82</v>
      </c>
      <c r="AY444" s="20" t="s">
        <v>135</v>
      </c>
      <c r="BE444" s="153">
        <f>IF(N444="základní",J444,0)</f>
        <v>0</v>
      </c>
      <c r="BF444" s="153">
        <f>IF(N444="snížená",J444,0)</f>
        <v>0</v>
      </c>
      <c r="BG444" s="153">
        <f>IF(N444="zákl. přenesená",J444,0)</f>
        <v>0</v>
      </c>
      <c r="BH444" s="153">
        <f>IF(N444="sníž. přenesená",J444,0)</f>
        <v>0</v>
      </c>
      <c r="BI444" s="153">
        <f>IF(N444="nulová",J444,0)</f>
        <v>0</v>
      </c>
      <c r="BJ444" s="20" t="s">
        <v>80</v>
      </c>
      <c r="BK444" s="153">
        <f>ROUND(I444*H444,2)</f>
        <v>0</v>
      </c>
      <c r="BL444" s="20" t="s">
        <v>235</v>
      </c>
      <c r="BM444" s="152" t="s">
        <v>736</v>
      </c>
    </row>
    <row r="445" spans="1:65" s="2" customFormat="1">
      <c r="A445" s="35"/>
      <c r="B445" s="36"/>
      <c r="C445" s="35"/>
      <c r="D445" s="154" t="s">
        <v>144</v>
      </c>
      <c r="E445" s="35"/>
      <c r="F445" s="155" t="s">
        <v>737</v>
      </c>
      <c r="G445" s="35"/>
      <c r="H445" s="35"/>
      <c r="I445" s="156"/>
      <c r="J445" s="35"/>
      <c r="K445" s="35"/>
      <c r="L445" s="36"/>
      <c r="M445" s="157"/>
      <c r="N445" s="158"/>
      <c r="O445" s="56"/>
      <c r="P445" s="56"/>
      <c r="Q445" s="56"/>
      <c r="R445" s="56"/>
      <c r="S445" s="56"/>
      <c r="T445" s="57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T445" s="20" t="s">
        <v>144</v>
      </c>
      <c r="AU445" s="20" t="s">
        <v>82</v>
      </c>
    </row>
    <row r="446" spans="1:65" s="15" customFormat="1">
      <c r="B446" s="186"/>
      <c r="D446" s="160" t="s">
        <v>146</v>
      </c>
      <c r="E446" s="187" t="s">
        <v>3</v>
      </c>
      <c r="F446" s="188" t="s">
        <v>726</v>
      </c>
      <c r="H446" s="187" t="s">
        <v>3</v>
      </c>
      <c r="I446" s="189"/>
      <c r="L446" s="186"/>
      <c r="M446" s="190"/>
      <c r="N446" s="191"/>
      <c r="O446" s="191"/>
      <c r="P446" s="191"/>
      <c r="Q446" s="191"/>
      <c r="R446" s="191"/>
      <c r="S446" s="191"/>
      <c r="T446" s="192"/>
      <c r="AT446" s="187" t="s">
        <v>146</v>
      </c>
      <c r="AU446" s="187" t="s">
        <v>82</v>
      </c>
      <c r="AV446" s="15" t="s">
        <v>80</v>
      </c>
      <c r="AW446" s="15" t="s">
        <v>33</v>
      </c>
      <c r="AX446" s="15" t="s">
        <v>72</v>
      </c>
      <c r="AY446" s="187" t="s">
        <v>135</v>
      </c>
    </row>
    <row r="447" spans="1:65" s="13" customFormat="1">
      <c r="B447" s="159"/>
      <c r="D447" s="160" t="s">
        <v>146</v>
      </c>
      <c r="E447" s="161" t="s">
        <v>3</v>
      </c>
      <c r="F447" s="162" t="s">
        <v>727</v>
      </c>
      <c r="H447" s="163">
        <v>6.9189999999999996</v>
      </c>
      <c r="I447" s="164"/>
      <c r="L447" s="159"/>
      <c r="M447" s="165"/>
      <c r="N447" s="166"/>
      <c r="O447" s="166"/>
      <c r="P447" s="166"/>
      <c r="Q447" s="166"/>
      <c r="R447" s="166"/>
      <c r="S447" s="166"/>
      <c r="T447" s="167"/>
      <c r="AT447" s="161" t="s">
        <v>146</v>
      </c>
      <c r="AU447" s="161" t="s">
        <v>82</v>
      </c>
      <c r="AV447" s="13" t="s">
        <v>82</v>
      </c>
      <c r="AW447" s="13" t="s">
        <v>33</v>
      </c>
      <c r="AX447" s="13" t="s">
        <v>80</v>
      </c>
      <c r="AY447" s="161" t="s">
        <v>135</v>
      </c>
    </row>
    <row r="448" spans="1:65" s="2" customFormat="1" ht="16.5" customHeight="1">
      <c r="A448" s="35"/>
      <c r="B448" s="140"/>
      <c r="C448" s="141" t="s">
        <v>738</v>
      </c>
      <c r="D448" s="141" t="s">
        <v>137</v>
      </c>
      <c r="E448" s="142" t="s">
        <v>739</v>
      </c>
      <c r="F448" s="143" t="s">
        <v>740</v>
      </c>
      <c r="G448" s="144" t="s">
        <v>140</v>
      </c>
      <c r="H448" s="145">
        <v>12.395</v>
      </c>
      <c r="I448" s="146"/>
      <c r="J448" s="147">
        <f>ROUND(I448*H448,2)</f>
        <v>0</v>
      </c>
      <c r="K448" s="143" t="s">
        <v>141</v>
      </c>
      <c r="L448" s="36"/>
      <c r="M448" s="148" t="s">
        <v>3</v>
      </c>
      <c r="N448" s="149" t="s">
        <v>43</v>
      </c>
      <c r="O448" s="56"/>
      <c r="P448" s="150">
        <f>O448*H448</f>
        <v>0</v>
      </c>
      <c r="Q448" s="150">
        <v>8.8000000000000003E-4</v>
      </c>
      <c r="R448" s="150">
        <f>Q448*H448</f>
        <v>1.09076E-2</v>
      </c>
      <c r="S448" s="150">
        <v>0</v>
      </c>
      <c r="T448" s="151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152" t="s">
        <v>235</v>
      </c>
      <c r="AT448" s="152" t="s">
        <v>137</v>
      </c>
      <c r="AU448" s="152" t="s">
        <v>82</v>
      </c>
      <c r="AY448" s="20" t="s">
        <v>135</v>
      </c>
      <c r="BE448" s="153">
        <f>IF(N448="základní",J448,0)</f>
        <v>0</v>
      </c>
      <c r="BF448" s="153">
        <f>IF(N448="snížená",J448,0)</f>
        <v>0</v>
      </c>
      <c r="BG448" s="153">
        <f>IF(N448="zákl. přenesená",J448,0)</f>
        <v>0</v>
      </c>
      <c r="BH448" s="153">
        <f>IF(N448="sníž. přenesená",J448,0)</f>
        <v>0</v>
      </c>
      <c r="BI448" s="153">
        <f>IF(N448="nulová",J448,0)</f>
        <v>0</v>
      </c>
      <c r="BJ448" s="20" t="s">
        <v>80</v>
      </c>
      <c r="BK448" s="153">
        <f>ROUND(I448*H448,2)</f>
        <v>0</v>
      </c>
      <c r="BL448" s="20" t="s">
        <v>235</v>
      </c>
      <c r="BM448" s="152" t="s">
        <v>741</v>
      </c>
    </row>
    <row r="449" spans="1:65" s="2" customFormat="1">
      <c r="A449" s="35"/>
      <c r="B449" s="36"/>
      <c r="C449" s="35"/>
      <c r="D449" s="154" t="s">
        <v>144</v>
      </c>
      <c r="E449" s="35"/>
      <c r="F449" s="155" t="s">
        <v>742</v>
      </c>
      <c r="G449" s="35"/>
      <c r="H449" s="35"/>
      <c r="I449" s="156"/>
      <c r="J449" s="35"/>
      <c r="K449" s="35"/>
      <c r="L449" s="36"/>
      <c r="M449" s="157"/>
      <c r="N449" s="158"/>
      <c r="O449" s="56"/>
      <c r="P449" s="56"/>
      <c r="Q449" s="56"/>
      <c r="R449" s="56"/>
      <c r="S449" s="56"/>
      <c r="T449" s="57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T449" s="20" t="s">
        <v>144</v>
      </c>
      <c r="AU449" s="20" t="s">
        <v>82</v>
      </c>
    </row>
    <row r="450" spans="1:65" s="15" customFormat="1">
      <c r="B450" s="186"/>
      <c r="D450" s="160" t="s">
        <v>146</v>
      </c>
      <c r="E450" s="187" t="s">
        <v>3</v>
      </c>
      <c r="F450" s="188" t="s">
        <v>259</v>
      </c>
      <c r="H450" s="187" t="s">
        <v>3</v>
      </c>
      <c r="I450" s="189"/>
      <c r="L450" s="186"/>
      <c r="M450" s="190"/>
      <c r="N450" s="191"/>
      <c r="O450" s="191"/>
      <c r="P450" s="191"/>
      <c r="Q450" s="191"/>
      <c r="R450" s="191"/>
      <c r="S450" s="191"/>
      <c r="T450" s="192"/>
      <c r="AT450" s="187" t="s">
        <v>146</v>
      </c>
      <c r="AU450" s="187" t="s">
        <v>82</v>
      </c>
      <c r="AV450" s="15" t="s">
        <v>80</v>
      </c>
      <c r="AW450" s="15" t="s">
        <v>33</v>
      </c>
      <c r="AX450" s="15" t="s">
        <v>72</v>
      </c>
      <c r="AY450" s="187" t="s">
        <v>135</v>
      </c>
    </row>
    <row r="451" spans="1:65" s="13" customFormat="1">
      <c r="B451" s="159"/>
      <c r="D451" s="160" t="s">
        <v>146</v>
      </c>
      <c r="E451" s="161" t="s">
        <v>3</v>
      </c>
      <c r="F451" s="162" t="s">
        <v>716</v>
      </c>
      <c r="H451" s="163">
        <v>12.395</v>
      </c>
      <c r="I451" s="164"/>
      <c r="L451" s="159"/>
      <c r="M451" s="165"/>
      <c r="N451" s="166"/>
      <c r="O451" s="166"/>
      <c r="P451" s="166"/>
      <c r="Q451" s="166"/>
      <c r="R451" s="166"/>
      <c r="S451" s="166"/>
      <c r="T451" s="167"/>
      <c r="AT451" s="161" t="s">
        <v>146</v>
      </c>
      <c r="AU451" s="161" t="s">
        <v>82</v>
      </c>
      <c r="AV451" s="13" t="s">
        <v>82</v>
      </c>
      <c r="AW451" s="13" t="s">
        <v>33</v>
      </c>
      <c r="AX451" s="13" t="s">
        <v>80</v>
      </c>
      <c r="AY451" s="161" t="s">
        <v>135</v>
      </c>
    </row>
    <row r="452" spans="1:65" s="2" customFormat="1" ht="16.5" customHeight="1">
      <c r="A452" s="35"/>
      <c r="B452" s="140"/>
      <c r="C452" s="168" t="s">
        <v>743</v>
      </c>
      <c r="D452" s="168" t="s">
        <v>202</v>
      </c>
      <c r="E452" s="169" t="s">
        <v>744</v>
      </c>
      <c r="F452" s="596" t="s">
        <v>2174</v>
      </c>
      <c r="G452" s="171" t="s">
        <v>140</v>
      </c>
      <c r="H452" s="172">
        <v>14.446</v>
      </c>
      <c r="I452" s="173"/>
      <c r="J452" s="174">
        <f>ROUND(I452*H452,2)</f>
        <v>0</v>
      </c>
      <c r="K452" s="170" t="s">
        <v>3</v>
      </c>
      <c r="L452" s="175"/>
      <c r="M452" s="176" t="s">
        <v>3</v>
      </c>
      <c r="N452" s="177" t="s">
        <v>43</v>
      </c>
      <c r="O452" s="56"/>
      <c r="P452" s="150">
        <f>O452*H452</f>
        <v>0</v>
      </c>
      <c r="Q452" s="150">
        <v>5.7999999999999996E-3</v>
      </c>
      <c r="R452" s="150">
        <f>Q452*H452</f>
        <v>8.3786799999999995E-2</v>
      </c>
      <c r="S452" s="150">
        <v>0</v>
      </c>
      <c r="T452" s="151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152" t="s">
        <v>324</v>
      </c>
      <c r="AT452" s="152" t="s">
        <v>202</v>
      </c>
      <c r="AU452" s="152" t="s">
        <v>82</v>
      </c>
      <c r="AY452" s="20" t="s">
        <v>135</v>
      </c>
      <c r="BE452" s="153">
        <f>IF(N452="základní",J452,0)</f>
        <v>0</v>
      </c>
      <c r="BF452" s="153">
        <f>IF(N452="snížená",J452,0)</f>
        <v>0</v>
      </c>
      <c r="BG452" s="153">
        <f>IF(N452="zákl. přenesená",J452,0)</f>
        <v>0</v>
      </c>
      <c r="BH452" s="153">
        <f>IF(N452="sníž. přenesená",J452,0)</f>
        <v>0</v>
      </c>
      <c r="BI452" s="153">
        <f>IF(N452="nulová",J452,0)</f>
        <v>0</v>
      </c>
      <c r="BJ452" s="20" t="s">
        <v>80</v>
      </c>
      <c r="BK452" s="153">
        <f>ROUND(I452*H452,2)</f>
        <v>0</v>
      </c>
      <c r="BL452" s="20" t="s">
        <v>235</v>
      </c>
      <c r="BM452" s="152" t="s">
        <v>745</v>
      </c>
    </row>
    <row r="453" spans="1:65" s="13" customFormat="1">
      <c r="B453" s="159"/>
      <c r="D453" s="160" t="s">
        <v>146</v>
      </c>
      <c r="F453" s="162" t="s">
        <v>720</v>
      </c>
      <c r="H453" s="163">
        <v>14.446</v>
      </c>
      <c r="I453" s="164"/>
      <c r="L453" s="159"/>
      <c r="M453" s="165"/>
      <c r="N453" s="166"/>
      <c r="O453" s="166"/>
      <c r="P453" s="166"/>
      <c r="Q453" s="166"/>
      <c r="R453" s="166"/>
      <c r="S453" s="166"/>
      <c r="T453" s="167"/>
      <c r="AT453" s="161" t="s">
        <v>146</v>
      </c>
      <c r="AU453" s="161" t="s">
        <v>82</v>
      </c>
      <c r="AV453" s="13" t="s">
        <v>82</v>
      </c>
      <c r="AW453" s="13" t="s">
        <v>4</v>
      </c>
      <c r="AX453" s="13" t="s">
        <v>80</v>
      </c>
      <c r="AY453" s="161" t="s">
        <v>135</v>
      </c>
    </row>
    <row r="454" spans="1:65" s="2" customFormat="1" ht="21.75" customHeight="1">
      <c r="A454" s="35"/>
      <c r="B454" s="140"/>
      <c r="C454" s="141" t="s">
        <v>746</v>
      </c>
      <c r="D454" s="141" t="s">
        <v>137</v>
      </c>
      <c r="E454" s="142" t="s">
        <v>747</v>
      </c>
      <c r="F454" s="143" t="s">
        <v>748</v>
      </c>
      <c r="G454" s="144" t="s">
        <v>140</v>
      </c>
      <c r="H454" s="145">
        <v>12.395</v>
      </c>
      <c r="I454" s="146"/>
      <c r="J454" s="147">
        <f>ROUND(I454*H454,2)</f>
        <v>0</v>
      </c>
      <c r="K454" s="143" t="s">
        <v>141</v>
      </c>
      <c r="L454" s="36"/>
      <c r="M454" s="148" t="s">
        <v>3</v>
      </c>
      <c r="N454" s="149" t="s">
        <v>43</v>
      </c>
      <c r="O454" s="56"/>
      <c r="P454" s="150">
        <f>O454*H454</f>
        <v>0</v>
      </c>
      <c r="Q454" s="150">
        <v>0</v>
      </c>
      <c r="R454" s="150">
        <f>Q454*H454</f>
        <v>0</v>
      </c>
      <c r="S454" s="150">
        <v>0</v>
      </c>
      <c r="T454" s="151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52" t="s">
        <v>235</v>
      </c>
      <c r="AT454" s="152" t="s">
        <v>137</v>
      </c>
      <c r="AU454" s="152" t="s">
        <v>82</v>
      </c>
      <c r="AY454" s="20" t="s">
        <v>135</v>
      </c>
      <c r="BE454" s="153">
        <f>IF(N454="základní",J454,0)</f>
        <v>0</v>
      </c>
      <c r="BF454" s="153">
        <f>IF(N454="snížená",J454,0)</f>
        <v>0</v>
      </c>
      <c r="BG454" s="153">
        <f>IF(N454="zákl. přenesená",J454,0)</f>
        <v>0</v>
      </c>
      <c r="BH454" s="153">
        <f>IF(N454="sníž. přenesená",J454,0)</f>
        <v>0</v>
      </c>
      <c r="BI454" s="153">
        <f>IF(N454="nulová",J454,0)</f>
        <v>0</v>
      </c>
      <c r="BJ454" s="20" t="s">
        <v>80</v>
      </c>
      <c r="BK454" s="153">
        <f>ROUND(I454*H454,2)</f>
        <v>0</v>
      </c>
      <c r="BL454" s="20" t="s">
        <v>235</v>
      </c>
      <c r="BM454" s="152" t="s">
        <v>749</v>
      </c>
    </row>
    <row r="455" spans="1:65" s="2" customFormat="1">
      <c r="A455" s="35"/>
      <c r="B455" s="36"/>
      <c r="C455" s="35"/>
      <c r="D455" s="154" t="s">
        <v>144</v>
      </c>
      <c r="E455" s="35"/>
      <c r="F455" s="155" t="s">
        <v>750</v>
      </c>
      <c r="G455" s="35"/>
      <c r="H455" s="35"/>
      <c r="I455" s="156"/>
      <c r="J455" s="35"/>
      <c r="K455" s="35"/>
      <c r="L455" s="36"/>
      <c r="M455" s="157"/>
      <c r="N455" s="158"/>
      <c r="O455" s="56"/>
      <c r="P455" s="56"/>
      <c r="Q455" s="56"/>
      <c r="R455" s="56"/>
      <c r="S455" s="56"/>
      <c r="T455" s="57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T455" s="20" t="s">
        <v>144</v>
      </c>
      <c r="AU455" s="20" t="s">
        <v>82</v>
      </c>
    </row>
    <row r="456" spans="1:65" s="15" customFormat="1">
      <c r="B456" s="186"/>
      <c r="D456" s="160" t="s">
        <v>146</v>
      </c>
      <c r="E456" s="187" t="s">
        <v>3</v>
      </c>
      <c r="F456" s="188" t="s">
        <v>259</v>
      </c>
      <c r="H456" s="187" t="s">
        <v>3</v>
      </c>
      <c r="I456" s="189"/>
      <c r="L456" s="186"/>
      <c r="M456" s="190"/>
      <c r="N456" s="191"/>
      <c r="O456" s="191"/>
      <c r="P456" s="191"/>
      <c r="Q456" s="191"/>
      <c r="R456" s="191"/>
      <c r="S456" s="191"/>
      <c r="T456" s="192"/>
      <c r="AT456" s="187" t="s">
        <v>146</v>
      </c>
      <c r="AU456" s="187" t="s">
        <v>82</v>
      </c>
      <c r="AV456" s="15" t="s">
        <v>80</v>
      </c>
      <c r="AW456" s="15" t="s">
        <v>33</v>
      </c>
      <c r="AX456" s="15" t="s">
        <v>72</v>
      </c>
      <c r="AY456" s="187" t="s">
        <v>135</v>
      </c>
    </row>
    <row r="457" spans="1:65" s="13" customFormat="1">
      <c r="B457" s="159"/>
      <c r="D457" s="160" t="s">
        <v>146</v>
      </c>
      <c r="E457" s="161" t="s">
        <v>3</v>
      </c>
      <c r="F457" s="162" t="s">
        <v>751</v>
      </c>
      <c r="H457" s="163">
        <v>12.395</v>
      </c>
      <c r="I457" s="164"/>
      <c r="L457" s="159"/>
      <c r="M457" s="165"/>
      <c r="N457" s="166"/>
      <c r="O457" s="166"/>
      <c r="P457" s="166"/>
      <c r="Q457" s="166"/>
      <c r="R457" s="166"/>
      <c r="S457" s="166"/>
      <c r="T457" s="167"/>
      <c r="AT457" s="161" t="s">
        <v>146</v>
      </c>
      <c r="AU457" s="161" t="s">
        <v>82</v>
      </c>
      <c r="AV457" s="13" t="s">
        <v>82</v>
      </c>
      <c r="AW457" s="13" t="s">
        <v>33</v>
      </c>
      <c r="AX457" s="13" t="s">
        <v>80</v>
      </c>
      <c r="AY457" s="161" t="s">
        <v>135</v>
      </c>
    </row>
    <row r="458" spans="1:65" s="2" customFormat="1" ht="16.5" customHeight="1">
      <c r="A458" s="35"/>
      <c r="B458" s="140"/>
      <c r="C458" s="168" t="s">
        <v>752</v>
      </c>
      <c r="D458" s="168" t="s">
        <v>202</v>
      </c>
      <c r="E458" s="169" t="s">
        <v>203</v>
      </c>
      <c r="F458" s="170" t="s">
        <v>204</v>
      </c>
      <c r="G458" s="171" t="s">
        <v>140</v>
      </c>
      <c r="H458" s="172">
        <v>14.316000000000001</v>
      </c>
      <c r="I458" s="173"/>
      <c r="J458" s="174">
        <f>ROUND(I458*H458,2)</f>
        <v>0</v>
      </c>
      <c r="K458" s="170" t="s">
        <v>141</v>
      </c>
      <c r="L458" s="175"/>
      <c r="M458" s="176" t="s">
        <v>3</v>
      </c>
      <c r="N458" s="177" t="s">
        <v>43</v>
      </c>
      <c r="O458" s="56"/>
      <c r="P458" s="150">
        <f>O458*H458</f>
        <v>0</v>
      </c>
      <c r="Q458" s="150">
        <v>2.9999999999999997E-4</v>
      </c>
      <c r="R458" s="150">
        <f>Q458*H458</f>
        <v>4.2947999999999997E-3</v>
      </c>
      <c r="S458" s="150">
        <v>0</v>
      </c>
      <c r="T458" s="151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52" t="s">
        <v>324</v>
      </c>
      <c r="AT458" s="152" t="s">
        <v>202</v>
      </c>
      <c r="AU458" s="152" t="s">
        <v>82</v>
      </c>
      <c r="AY458" s="20" t="s">
        <v>135</v>
      </c>
      <c r="BE458" s="153">
        <f>IF(N458="základní",J458,0)</f>
        <v>0</v>
      </c>
      <c r="BF458" s="153">
        <f>IF(N458="snížená",J458,0)</f>
        <v>0</v>
      </c>
      <c r="BG458" s="153">
        <f>IF(N458="zákl. přenesená",J458,0)</f>
        <v>0</v>
      </c>
      <c r="BH458" s="153">
        <f>IF(N458="sníž. přenesená",J458,0)</f>
        <v>0</v>
      </c>
      <c r="BI458" s="153">
        <f>IF(N458="nulová",J458,0)</f>
        <v>0</v>
      </c>
      <c r="BJ458" s="20" t="s">
        <v>80</v>
      </c>
      <c r="BK458" s="153">
        <f>ROUND(I458*H458,2)</f>
        <v>0</v>
      </c>
      <c r="BL458" s="20" t="s">
        <v>235</v>
      </c>
      <c r="BM458" s="152" t="s">
        <v>753</v>
      </c>
    </row>
    <row r="459" spans="1:65" s="13" customFormat="1">
      <c r="B459" s="159"/>
      <c r="D459" s="160" t="s">
        <v>146</v>
      </c>
      <c r="F459" s="162" t="s">
        <v>754</v>
      </c>
      <c r="H459" s="163">
        <v>14.316000000000001</v>
      </c>
      <c r="I459" s="164"/>
      <c r="L459" s="159"/>
      <c r="M459" s="165"/>
      <c r="N459" s="166"/>
      <c r="O459" s="166"/>
      <c r="P459" s="166"/>
      <c r="Q459" s="166"/>
      <c r="R459" s="166"/>
      <c r="S459" s="166"/>
      <c r="T459" s="167"/>
      <c r="AT459" s="161" t="s">
        <v>146</v>
      </c>
      <c r="AU459" s="161" t="s">
        <v>82</v>
      </c>
      <c r="AV459" s="13" t="s">
        <v>82</v>
      </c>
      <c r="AW459" s="13" t="s">
        <v>4</v>
      </c>
      <c r="AX459" s="13" t="s">
        <v>80</v>
      </c>
      <c r="AY459" s="161" t="s">
        <v>135</v>
      </c>
    </row>
    <row r="460" spans="1:65" s="2" customFormat="1" ht="21.75" customHeight="1">
      <c r="A460" s="35"/>
      <c r="B460" s="140"/>
      <c r="C460" s="141" t="s">
        <v>755</v>
      </c>
      <c r="D460" s="141" t="s">
        <v>137</v>
      </c>
      <c r="E460" s="142" t="s">
        <v>756</v>
      </c>
      <c r="F460" s="143" t="s">
        <v>757</v>
      </c>
      <c r="G460" s="144" t="s">
        <v>140</v>
      </c>
      <c r="H460" s="145">
        <v>24.79</v>
      </c>
      <c r="I460" s="146"/>
      <c r="J460" s="147">
        <f>ROUND(I460*H460,2)</f>
        <v>0</v>
      </c>
      <c r="K460" s="143" t="s">
        <v>141</v>
      </c>
      <c r="L460" s="36"/>
      <c r="M460" s="148" t="s">
        <v>3</v>
      </c>
      <c r="N460" s="149" t="s">
        <v>43</v>
      </c>
      <c r="O460" s="56"/>
      <c r="P460" s="150">
        <f>O460*H460</f>
        <v>0</v>
      </c>
      <c r="Q460" s="150">
        <v>0</v>
      </c>
      <c r="R460" s="150">
        <f>Q460*H460</f>
        <v>0</v>
      </c>
      <c r="S460" s="150">
        <v>0</v>
      </c>
      <c r="T460" s="151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52" t="s">
        <v>235</v>
      </c>
      <c r="AT460" s="152" t="s">
        <v>137</v>
      </c>
      <c r="AU460" s="152" t="s">
        <v>82</v>
      </c>
      <c r="AY460" s="20" t="s">
        <v>135</v>
      </c>
      <c r="BE460" s="153">
        <f>IF(N460="základní",J460,0)</f>
        <v>0</v>
      </c>
      <c r="BF460" s="153">
        <f>IF(N460="snížená",J460,0)</f>
        <v>0</v>
      </c>
      <c r="BG460" s="153">
        <f>IF(N460="zákl. přenesená",J460,0)</f>
        <v>0</v>
      </c>
      <c r="BH460" s="153">
        <f>IF(N460="sníž. přenesená",J460,0)</f>
        <v>0</v>
      </c>
      <c r="BI460" s="153">
        <f>IF(N460="nulová",J460,0)</f>
        <v>0</v>
      </c>
      <c r="BJ460" s="20" t="s">
        <v>80</v>
      </c>
      <c r="BK460" s="153">
        <f>ROUND(I460*H460,2)</f>
        <v>0</v>
      </c>
      <c r="BL460" s="20" t="s">
        <v>235</v>
      </c>
      <c r="BM460" s="152" t="s">
        <v>758</v>
      </c>
    </row>
    <row r="461" spans="1:65" s="2" customFormat="1">
      <c r="A461" s="35"/>
      <c r="B461" s="36"/>
      <c r="C461" s="35"/>
      <c r="D461" s="154" t="s">
        <v>144</v>
      </c>
      <c r="E461" s="35"/>
      <c r="F461" s="155" t="s">
        <v>759</v>
      </c>
      <c r="G461" s="35"/>
      <c r="H461" s="35"/>
      <c r="I461" s="156"/>
      <c r="J461" s="35"/>
      <c r="K461" s="35"/>
      <c r="L461" s="36"/>
      <c r="M461" s="157"/>
      <c r="N461" s="158"/>
      <c r="O461" s="56"/>
      <c r="P461" s="56"/>
      <c r="Q461" s="56"/>
      <c r="R461" s="56"/>
      <c r="S461" s="56"/>
      <c r="T461" s="57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T461" s="20" t="s">
        <v>144</v>
      </c>
      <c r="AU461" s="20" t="s">
        <v>82</v>
      </c>
    </row>
    <row r="462" spans="1:65" s="13" customFormat="1">
      <c r="B462" s="159"/>
      <c r="D462" s="160" t="s">
        <v>146</v>
      </c>
      <c r="E462" s="161" t="s">
        <v>3</v>
      </c>
      <c r="F462" s="162" t="s">
        <v>760</v>
      </c>
      <c r="H462" s="163">
        <v>24.79</v>
      </c>
      <c r="I462" s="164"/>
      <c r="L462" s="159"/>
      <c r="M462" s="165"/>
      <c r="N462" s="166"/>
      <c r="O462" s="166"/>
      <c r="P462" s="166"/>
      <c r="Q462" s="166"/>
      <c r="R462" s="166"/>
      <c r="S462" s="166"/>
      <c r="T462" s="167"/>
      <c r="AT462" s="161" t="s">
        <v>146</v>
      </c>
      <c r="AU462" s="161" t="s">
        <v>82</v>
      </c>
      <c r="AV462" s="13" t="s">
        <v>82</v>
      </c>
      <c r="AW462" s="13" t="s">
        <v>33</v>
      </c>
      <c r="AX462" s="13" t="s">
        <v>80</v>
      </c>
      <c r="AY462" s="161" t="s">
        <v>135</v>
      </c>
    </row>
    <row r="463" spans="1:65" s="2" customFormat="1" ht="21.75" customHeight="1">
      <c r="A463" s="35"/>
      <c r="B463" s="140"/>
      <c r="C463" s="141" t="s">
        <v>761</v>
      </c>
      <c r="D463" s="141" t="s">
        <v>137</v>
      </c>
      <c r="E463" s="142" t="s">
        <v>762</v>
      </c>
      <c r="F463" s="143" t="s">
        <v>763</v>
      </c>
      <c r="G463" s="144" t="s">
        <v>156</v>
      </c>
      <c r="H463" s="145">
        <v>0.28899999999999998</v>
      </c>
      <c r="I463" s="146"/>
      <c r="J463" s="147">
        <f>ROUND(I463*H463,2)</f>
        <v>0</v>
      </c>
      <c r="K463" s="143" t="s">
        <v>141</v>
      </c>
      <c r="L463" s="36"/>
      <c r="M463" s="148" t="s">
        <v>3</v>
      </c>
      <c r="N463" s="149" t="s">
        <v>43</v>
      </c>
      <c r="O463" s="56"/>
      <c r="P463" s="150">
        <f>O463*H463</f>
        <v>0</v>
      </c>
      <c r="Q463" s="150">
        <v>0</v>
      </c>
      <c r="R463" s="150">
        <f>Q463*H463</f>
        <v>0</v>
      </c>
      <c r="S463" s="150">
        <v>0</v>
      </c>
      <c r="T463" s="151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152" t="s">
        <v>235</v>
      </c>
      <c r="AT463" s="152" t="s">
        <v>137</v>
      </c>
      <c r="AU463" s="152" t="s">
        <v>82</v>
      </c>
      <c r="AY463" s="20" t="s">
        <v>135</v>
      </c>
      <c r="BE463" s="153">
        <f>IF(N463="základní",J463,0)</f>
        <v>0</v>
      </c>
      <c r="BF463" s="153">
        <f>IF(N463="snížená",J463,0)</f>
        <v>0</v>
      </c>
      <c r="BG463" s="153">
        <f>IF(N463="zákl. přenesená",J463,0)</f>
        <v>0</v>
      </c>
      <c r="BH463" s="153">
        <f>IF(N463="sníž. přenesená",J463,0)</f>
        <v>0</v>
      </c>
      <c r="BI463" s="153">
        <f>IF(N463="nulová",J463,0)</f>
        <v>0</v>
      </c>
      <c r="BJ463" s="20" t="s">
        <v>80</v>
      </c>
      <c r="BK463" s="153">
        <f>ROUND(I463*H463,2)</f>
        <v>0</v>
      </c>
      <c r="BL463" s="20" t="s">
        <v>235</v>
      </c>
      <c r="BM463" s="152" t="s">
        <v>764</v>
      </c>
    </row>
    <row r="464" spans="1:65" s="2" customFormat="1">
      <c r="A464" s="35"/>
      <c r="B464" s="36"/>
      <c r="C464" s="35"/>
      <c r="D464" s="154" t="s">
        <v>144</v>
      </c>
      <c r="E464" s="35"/>
      <c r="F464" s="155" t="s">
        <v>765</v>
      </c>
      <c r="G464" s="35"/>
      <c r="H464" s="35"/>
      <c r="I464" s="156"/>
      <c r="J464" s="35"/>
      <c r="K464" s="35"/>
      <c r="L464" s="36"/>
      <c r="M464" s="157"/>
      <c r="N464" s="158"/>
      <c r="O464" s="56"/>
      <c r="P464" s="56"/>
      <c r="Q464" s="56"/>
      <c r="R464" s="56"/>
      <c r="S464" s="56"/>
      <c r="T464" s="57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20" t="s">
        <v>144</v>
      </c>
      <c r="AU464" s="20" t="s">
        <v>82</v>
      </c>
    </row>
    <row r="465" spans="1:65" s="15" customFormat="1">
      <c r="B465" s="186"/>
      <c r="D465" s="160" t="s">
        <v>146</v>
      </c>
      <c r="E465" s="187" t="s">
        <v>3</v>
      </c>
      <c r="F465" s="188" t="s">
        <v>259</v>
      </c>
      <c r="H465" s="187" t="s">
        <v>3</v>
      </c>
      <c r="I465" s="189"/>
      <c r="L465" s="186"/>
      <c r="M465" s="190"/>
      <c r="N465" s="191"/>
      <c r="O465" s="191"/>
      <c r="P465" s="191"/>
      <c r="Q465" s="191"/>
      <c r="R465" s="191"/>
      <c r="S465" s="191"/>
      <c r="T465" s="192"/>
      <c r="AT465" s="187" t="s">
        <v>146</v>
      </c>
      <c r="AU465" s="187" t="s">
        <v>82</v>
      </c>
      <c r="AV465" s="15" t="s">
        <v>80</v>
      </c>
      <c r="AW465" s="15" t="s">
        <v>33</v>
      </c>
      <c r="AX465" s="15" t="s">
        <v>72</v>
      </c>
      <c r="AY465" s="187" t="s">
        <v>135</v>
      </c>
    </row>
    <row r="466" spans="1:65" s="13" customFormat="1">
      <c r="B466" s="159"/>
      <c r="D466" s="160" t="s">
        <v>146</v>
      </c>
      <c r="E466" s="161" t="s">
        <v>3</v>
      </c>
      <c r="F466" s="162" t="s">
        <v>766</v>
      </c>
      <c r="H466" s="163">
        <v>0.28899999999999998</v>
      </c>
      <c r="I466" s="164"/>
      <c r="L466" s="159"/>
      <c r="M466" s="165"/>
      <c r="N466" s="166"/>
      <c r="O466" s="166"/>
      <c r="P466" s="166"/>
      <c r="Q466" s="166"/>
      <c r="R466" s="166"/>
      <c r="S466" s="166"/>
      <c r="T466" s="167"/>
      <c r="AT466" s="161" t="s">
        <v>146</v>
      </c>
      <c r="AU466" s="161" t="s">
        <v>82</v>
      </c>
      <c r="AV466" s="13" t="s">
        <v>82</v>
      </c>
      <c r="AW466" s="13" t="s">
        <v>33</v>
      </c>
      <c r="AX466" s="13" t="s">
        <v>80</v>
      </c>
      <c r="AY466" s="161" t="s">
        <v>135</v>
      </c>
    </row>
    <row r="467" spans="1:65" s="2" customFormat="1" ht="16.5" customHeight="1">
      <c r="A467" s="35"/>
      <c r="B467" s="140"/>
      <c r="C467" s="168" t="s">
        <v>767</v>
      </c>
      <c r="D467" s="168" t="s">
        <v>202</v>
      </c>
      <c r="E467" s="169" t="s">
        <v>768</v>
      </c>
      <c r="F467" s="170" t="s">
        <v>769</v>
      </c>
      <c r="G467" s="171" t="s">
        <v>173</v>
      </c>
      <c r="H467" s="172">
        <v>0.47799999999999998</v>
      </c>
      <c r="I467" s="173"/>
      <c r="J467" s="174">
        <f>ROUND(I467*H467,2)</f>
        <v>0</v>
      </c>
      <c r="K467" s="170" t="s">
        <v>141</v>
      </c>
      <c r="L467" s="175"/>
      <c r="M467" s="176" t="s">
        <v>3</v>
      </c>
      <c r="N467" s="177" t="s">
        <v>43</v>
      </c>
      <c r="O467" s="56"/>
      <c r="P467" s="150">
        <f>O467*H467</f>
        <v>0</v>
      </c>
      <c r="Q467" s="150">
        <v>1</v>
      </c>
      <c r="R467" s="150">
        <f>Q467*H467</f>
        <v>0.47799999999999998</v>
      </c>
      <c r="S467" s="150">
        <v>0</v>
      </c>
      <c r="T467" s="151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52" t="s">
        <v>324</v>
      </c>
      <c r="AT467" s="152" t="s">
        <v>202</v>
      </c>
      <c r="AU467" s="152" t="s">
        <v>82</v>
      </c>
      <c r="AY467" s="20" t="s">
        <v>135</v>
      </c>
      <c r="BE467" s="153">
        <f>IF(N467="základní",J467,0)</f>
        <v>0</v>
      </c>
      <c r="BF467" s="153">
        <f>IF(N467="snížená",J467,0)</f>
        <v>0</v>
      </c>
      <c r="BG467" s="153">
        <f>IF(N467="zákl. přenesená",J467,0)</f>
        <v>0</v>
      </c>
      <c r="BH467" s="153">
        <f>IF(N467="sníž. přenesená",J467,0)</f>
        <v>0</v>
      </c>
      <c r="BI467" s="153">
        <f>IF(N467="nulová",J467,0)</f>
        <v>0</v>
      </c>
      <c r="BJ467" s="20" t="s">
        <v>80</v>
      </c>
      <c r="BK467" s="153">
        <f>ROUND(I467*H467,2)</f>
        <v>0</v>
      </c>
      <c r="BL467" s="20" t="s">
        <v>235</v>
      </c>
      <c r="BM467" s="152" t="s">
        <v>770</v>
      </c>
    </row>
    <row r="468" spans="1:65" s="13" customFormat="1">
      <c r="B468" s="159"/>
      <c r="D468" s="160" t="s">
        <v>146</v>
      </c>
      <c r="F468" s="162" t="s">
        <v>771</v>
      </c>
      <c r="H468" s="163">
        <v>0.47799999999999998</v>
      </c>
      <c r="I468" s="164"/>
      <c r="L468" s="159"/>
      <c r="M468" s="165"/>
      <c r="N468" s="166"/>
      <c r="O468" s="166"/>
      <c r="P468" s="166"/>
      <c r="Q468" s="166"/>
      <c r="R468" s="166"/>
      <c r="S468" s="166"/>
      <c r="T468" s="167"/>
      <c r="AT468" s="161" t="s">
        <v>146</v>
      </c>
      <c r="AU468" s="161" t="s">
        <v>82</v>
      </c>
      <c r="AV468" s="13" t="s">
        <v>82</v>
      </c>
      <c r="AW468" s="13" t="s">
        <v>4</v>
      </c>
      <c r="AX468" s="13" t="s">
        <v>80</v>
      </c>
      <c r="AY468" s="161" t="s">
        <v>135</v>
      </c>
    </row>
    <row r="469" spans="1:65" s="2" customFormat="1" ht="16.5" customHeight="1">
      <c r="A469" s="35"/>
      <c r="B469" s="140"/>
      <c r="C469" s="141" t="s">
        <v>772</v>
      </c>
      <c r="D469" s="141" t="s">
        <v>137</v>
      </c>
      <c r="E469" s="142" t="s">
        <v>773</v>
      </c>
      <c r="F469" s="143" t="s">
        <v>774</v>
      </c>
      <c r="G469" s="144" t="s">
        <v>192</v>
      </c>
      <c r="H469" s="145">
        <v>2</v>
      </c>
      <c r="I469" s="146"/>
      <c r="J469" s="147">
        <f>ROUND(I469*H469,2)</f>
        <v>0</v>
      </c>
      <c r="K469" s="143" t="s">
        <v>3</v>
      </c>
      <c r="L469" s="36"/>
      <c r="M469" s="148" t="s">
        <v>3</v>
      </c>
      <c r="N469" s="149" t="s">
        <v>43</v>
      </c>
      <c r="O469" s="56"/>
      <c r="P469" s="150">
        <f>O469*H469</f>
        <v>0</v>
      </c>
      <c r="Q469" s="150">
        <v>2.9E-4</v>
      </c>
      <c r="R469" s="150">
        <f>Q469*H469</f>
        <v>5.8E-4</v>
      </c>
      <c r="S469" s="150">
        <v>0</v>
      </c>
      <c r="T469" s="151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52" t="s">
        <v>235</v>
      </c>
      <c r="AT469" s="152" t="s">
        <v>137</v>
      </c>
      <c r="AU469" s="152" t="s">
        <v>82</v>
      </c>
      <c r="AY469" s="20" t="s">
        <v>135</v>
      </c>
      <c r="BE469" s="153">
        <f>IF(N469="základní",J469,0)</f>
        <v>0</v>
      </c>
      <c r="BF469" s="153">
        <f>IF(N469="snížená",J469,0)</f>
        <v>0</v>
      </c>
      <c r="BG469" s="153">
        <f>IF(N469="zákl. přenesená",J469,0)</f>
        <v>0</v>
      </c>
      <c r="BH469" s="153">
        <f>IF(N469="sníž. přenesená",J469,0)</f>
        <v>0</v>
      </c>
      <c r="BI469" s="153">
        <f>IF(N469="nulová",J469,0)</f>
        <v>0</v>
      </c>
      <c r="BJ469" s="20" t="s">
        <v>80</v>
      </c>
      <c r="BK469" s="153">
        <f>ROUND(I469*H469,2)</f>
        <v>0</v>
      </c>
      <c r="BL469" s="20" t="s">
        <v>235</v>
      </c>
      <c r="BM469" s="152" t="s">
        <v>775</v>
      </c>
    </row>
    <row r="470" spans="1:65" s="2" customFormat="1" ht="16.5" customHeight="1">
      <c r="A470" s="35"/>
      <c r="B470" s="140"/>
      <c r="C470" s="141" t="s">
        <v>776</v>
      </c>
      <c r="D470" s="141" t="s">
        <v>137</v>
      </c>
      <c r="E470" s="142" t="s">
        <v>777</v>
      </c>
      <c r="F470" s="143" t="s">
        <v>778</v>
      </c>
      <c r="G470" s="144" t="s">
        <v>140</v>
      </c>
      <c r="H470" s="145">
        <v>10.535</v>
      </c>
      <c r="I470" s="146"/>
      <c r="J470" s="147">
        <f>ROUND(I470*H470,2)</f>
        <v>0</v>
      </c>
      <c r="K470" s="143" t="s">
        <v>141</v>
      </c>
      <c r="L470" s="36"/>
      <c r="M470" s="148" t="s">
        <v>3</v>
      </c>
      <c r="N470" s="149" t="s">
        <v>43</v>
      </c>
      <c r="O470" s="56"/>
      <c r="P470" s="150">
        <f>O470*H470</f>
        <v>0</v>
      </c>
      <c r="Q470" s="150">
        <v>0</v>
      </c>
      <c r="R470" s="150">
        <f>Q470*H470</f>
        <v>0</v>
      </c>
      <c r="S470" s="150">
        <v>8.4000000000000005E-2</v>
      </c>
      <c r="T470" s="151">
        <f>S470*H470</f>
        <v>0.88494000000000006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52" t="s">
        <v>235</v>
      </c>
      <c r="AT470" s="152" t="s">
        <v>137</v>
      </c>
      <c r="AU470" s="152" t="s">
        <v>82</v>
      </c>
      <c r="AY470" s="20" t="s">
        <v>135</v>
      </c>
      <c r="BE470" s="153">
        <f>IF(N470="základní",J470,0)</f>
        <v>0</v>
      </c>
      <c r="BF470" s="153">
        <f>IF(N470="snížená",J470,0)</f>
        <v>0</v>
      </c>
      <c r="BG470" s="153">
        <f>IF(N470="zákl. přenesená",J470,0)</f>
        <v>0</v>
      </c>
      <c r="BH470" s="153">
        <f>IF(N470="sníž. přenesená",J470,0)</f>
        <v>0</v>
      </c>
      <c r="BI470" s="153">
        <f>IF(N470="nulová",J470,0)</f>
        <v>0</v>
      </c>
      <c r="BJ470" s="20" t="s">
        <v>80</v>
      </c>
      <c r="BK470" s="153">
        <f>ROUND(I470*H470,2)</f>
        <v>0</v>
      </c>
      <c r="BL470" s="20" t="s">
        <v>235</v>
      </c>
      <c r="BM470" s="152" t="s">
        <v>779</v>
      </c>
    </row>
    <row r="471" spans="1:65" s="2" customFormat="1">
      <c r="A471" s="35"/>
      <c r="B471" s="36"/>
      <c r="C471" s="35"/>
      <c r="D471" s="154" t="s">
        <v>144</v>
      </c>
      <c r="E471" s="35"/>
      <c r="F471" s="155" t="s">
        <v>780</v>
      </c>
      <c r="G471" s="35"/>
      <c r="H471" s="35"/>
      <c r="I471" s="156"/>
      <c r="J471" s="35"/>
      <c r="K471" s="35"/>
      <c r="L471" s="36"/>
      <c r="M471" s="157"/>
      <c r="N471" s="158"/>
      <c r="O471" s="56"/>
      <c r="P471" s="56"/>
      <c r="Q471" s="56"/>
      <c r="R471" s="56"/>
      <c r="S471" s="56"/>
      <c r="T471" s="57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20" t="s">
        <v>144</v>
      </c>
      <c r="AU471" s="20" t="s">
        <v>82</v>
      </c>
    </row>
    <row r="472" spans="1:65" s="15" customFormat="1">
      <c r="B472" s="186"/>
      <c r="D472" s="160" t="s">
        <v>146</v>
      </c>
      <c r="E472" s="187" t="s">
        <v>3</v>
      </c>
      <c r="F472" s="188" t="s">
        <v>726</v>
      </c>
      <c r="H472" s="187" t="s">
        <v>3</v>
      </c>
      <c r="I472" s="189"/>
      <c r="L472" s="186"/>
      <c r="M472" s="190"/>
      <c r="N472" s="191"/>
      <c r="O472" s="191"/>
      <c r="P472" s="191"/>
      <c r="Q472" s="191"/>
      <c r="R472" s="191"/>
      <c r="S472" s="191"/>
      <c r="T472" s="192"/>
      <c r="AT472" s="187" t="s">
        <v>146</v>
      </c>
      <c r="AU472" s="187" t="s">
        <v>82</v>
      </c>
      <c r="AV472" s="15" t="s">
        <v>80</v>
      </c>
      <c r="AW472" s="15" t="s">
        <v>33</v>
      </c>
      <c r="AX472" s="15" t="s">
        <v>72</v>
      </c>
      <c r="AY472" s="187" t="s">
        <v>135</v>
      </c>
    </row>
    <row r="473" spans="1:65" s="13" customFormat="1">
      <c r="B473" s="159"/>
      <c r="D473" s="160" t="s">
        <v>146</v>
      </c>
      <c r="E473" s="161" t="s">
        <v>3</v>
      </c>
      <c r="F473" s="162" t="s">
        <v>781</v>
      </c>
      <c r="H473" s="163">
        <v>10.535</v>
      </c>
      <c r="I473" s="164"/>
      <c r="L473" s="159"/>
      <c r="M473" s="165"/>
      <c r="N473" s="166"/>
      <c r="O473" s="166"/>
      <c r="P473" s="166"/>
      <c r="Q473" s="166"/>
      <c r="R473" s="166"/>
      <c r="S473" s="166"/>
      <c r="T473" s="167"/>
      <c r="AT473" s="161" t="s">
        <v>146</v>
      </c>
      <c r="AU473" s="161" t="s">
        <v>82</v>
      </c>
      <c r="AV473" s="13" t="s">
        <v>82</v>
      </c>
      <c r="AW473" s="13" t="s">
        <v>33</v>
      </c>
      <c r="AX473" s="13" t="s">
        <v>80</v>
      </c>
      <c r="AY473" s="161" t="s">
        <v>135</v>
      </c>
    </row>
    <row r="474" spans="1:65" s="2" customFormat="1" ht="24.2" customHeight="1">
      <c r="A474" s="35"/>
      <c r="B474" s="140"/>
      <c r="C474" s="141" t="s">
        <v>782</v>
      </c>
      <c r="D474" s="141" t="s">
        <v>137</v>
      </c>
      <c r="E474" s="142" t="s">
        <v>783</v>
      </c>
      <c r="F474" s="143" t="s">
        <v>784</v>
      </c>
      <c r="G474" s="144" t="s">
        <v>785</v>
      </c>
      <c r="H474" s="201"/>
      <c r="I474" s="146"/>
      <c r="J474" s="147">
        <f>ROUND(I474*H474,2)</f>
        <v>0</v>
      </c>
      <c r="K474" s="143" t="s">
        <v>141</v>
      </c>
      <c r="L474" s="36"/>
      <c r="M474" s="148" t="s">
        <v>3</v>
      </c>
      <c r="N474" s="149" t="s">
        <v>43</v>
      </c>
      <c r="O474" s="56"/>
      <c r="P474" s="150">
        <f>O474*H474</f>
        <v>0</v>
      </c>
      <c r="Q474" s="150">
        <v>0</v>
      </c>
      <c r="R474" s="150">
        <f>Q474*H474</f>
        <v>0</v>
      </c>
      <c r="S474" s="150">
        <v>0</v>
      </c>
      <c r="T474" s="151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52" t="s">
        <v>235</v>
      </c>
      <c r="AT474" s="152" t="s">
        <v>137</v>
      </c>
      <c r="AU474" s="152" t="s">
        <v>82</v>
      </c>
      <c r="AY474" s="20" t="s">
        <v>135</v>
      </c>
      <c r="BE474" s="153">
        <f>IF(N474="základní",J474,0)</f>
        <v>0</v>
      </c>
      <c r="BF474" s="153">
        <f>IF(N474="snížená",J474,0)</f>
        <v>0</v>
      </c>
      <c r="BG474" s="153">
        <f>IF(N474="zákl. přenesená",J474,0)</f>
        <v>0</v>
      </c>
      <c r="BH474" s="153">
        <f>IF(N474="sníž. přenesená",J474,0)</f>
        <v>0</v>
      </c>
      <c r="BI474" s="153">
        <f>IF(N474="nulová",J474,0)</f>
        <v>0</v>
      </c>
      <c r="BJ474" s="20" t="s">
        <v>80</v>
      </c>
      <c r="BK474" s="153">
        <f>ROUND(I474*H474,2)</f>
        <v>0</v>
      </c>
      <c r="BL474" s="20" t="s">
        <v>235</v>
      </c>
      <c r="BM474" s="152" t="s">
        <v>786</v>
      </c>
    </row>
    <row r="475" spans="1:65" s="2" customFormat="1">
      <c r="A475" s="35"/>
      <c r="B475" s="36"/>
      <c r="C475" s="35"/>
      <c r="D475" s="154" t="s">
        <v>144</v>
      </c>
      <c r="E475" s="35"/>
      <c r="F475" s="155" t="s">
        <v>787</v>
      </c>
      <c r="G475" s="35"/>
      <c r="H475" s="35"/>
      <c r="I475" s="156"/>
      <c r="J475" s="35"/>
      <c r="K475" s="35"/>
      <c r="L475" s="36"/>
      <c r="M475" s="157"/>
      <c r="N475" s="158"/>
      <c r="O475" s="56"/>
      <c r="P475" s="56"/>
      <c r="Q475" s="56"/>
      <c r="R475" s="56"/>
      <c r="S475" s="56"/>
      <c r="T475" s="57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T475" s="20" t="s">
        <v>144</v>
      </c>
      <c r="AU475" s="20" t="s">
        <v>82</v>
      </c>
    </row>
    <row r="476" spans="1:65" s="12" customFormat="1" ht="22.9" customHeight="1">
      <c r="B476" s="127"/>
      <c r="D476" s="128" t="s">
        <v>71</v>
      </c>
      <c r="E476" s="138" t="s">
        <v>788</v>
      </c>
      <c r="F476" s="138" t="s">
        <v>789</v>
      </c>
      <c r="I476" s="130"/>
      <c r="J476" s="139">
        <f>BK476</f>
        <v>0</v>
      </c>
      <c r="L476" s="127"/>
      <c r="M476" s="132"/>
      <c r="N476" s="133"/>
      <c r="O476" s="133"/>
      <c r="P476" s="134">
        <f>SUM(P477:P517)</f>
        <v>0</v>
      </c>
      <c r="Q476" s="133"/>
      <c r="R476" s="134">
        <f>SUM(R477:R517)</f>
        <v>0.11521620000000002</v>
      </c>
      <c r="S476" s="133"/>
      <c r="T476" s="135">
        <f>SUM(T477:T517)</f>
        <v>0.10378499999999999</v>
      </c>
      <c r="AR476" s="128" t="s">
        <v>82</v>
      </c>
      <c r="AT476" s="136" t="s">
        <v>71</v>
      </c>
      <c r="AU476" s="136" t="s">
        <v>80</v>
      </c>
      <c r="AY476" s="128" t="s">
        <v>135</v>
      </c>
      <c r="BK476" s="137">
        <f>SUM(BK477:BK517)</f>
        <v>0</v>
      </c>
    </row>
    <row r="477" spans="1:65" s="2" customFormat="1" ht="21.75" customHeight="1">
      <c r="A477" s="35"/>
      <c r="B477" s="140"/>
      <c r="C477" s="141" t="s">
        <v>790</v>
      </c>
      <c r="D477" s="141" t="s">
        <v>137</v>
      </c>
      <c r="E477" s="142" t="s">
        <v>791</v>
      </c>
      <c r="F477" s="143" t="s">
        <v>792</v>
      </c>
      <c r="G477" s="144" t="s">
        <v>140</v>
      </c>
      <c r="H477" s="145">
        <v>25.667999999999999</v>
      </c>
      <c r="I477" s="146"/>
      <c r="J477" s="147">
        <f>ROUND(I477*H477,2)</f>
        <v>0</v>
      </c>
      <c r="K477" s="143" t="s">
        <v>141</v>
      </c>
      <c r="L477" s="36"/>
      <c r="M477" s="148" t="s">
        <v>3</v>
      </c>
      <c r="N477" s="149" t="s">
        <v>43</v>
      </c>
      <c r="O477" s="56"/>
      <c r="P477" s="150">
        <f>O477*H477</f>
        <v>0</v>
      </c>
      <c r="Q477" s="150">
        <v>0</v>
      </c>
      <c r="R477" s="150">
        <f>Q477*H477</f>
        <v>0</v>
      </c>
      <c r="S477" s="150">
        <v>0</v>
      </c>
      <c r="T477" s="151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152" t="s">
        <v>235</v>
      </c>
      <c r="AT477" s="152" t="s">
        <v>137</v>
      </c>
      <c r="AU477" s="152" t="s">
        <v>82</v>
      </c>
      <c r="AY477" s="20" t="s">
        <v>135</v>
      </c>
      <c r="BE477" s="153">
        <f>IF(N477="základní",J477,0)</f>
        <v>0</v>
      </c>
      <c r="BF477" s="153">
        <f>IF(N477="snížená",J477,0)</f>
        <v>0</v>
      </c>
      <c r="BG477" s="153">
        <f>IF(N477="zákl. přenesená",J477,0)</f>
        <v>0</v>
      </c>
      <c r="BH477" s="153">
        <f>IF(N477="sníž. přenesená",J477,0)</f>
        <v>0</v>
      </c>
      <c r="BI477" s="153">
        <f>IF(N477="nulová",J477,0)</f>
        <v>0</v>
      </c>
      <c r="BJ477" s="20" t="s">
        <v>80</v>
      </c>
      <c r="BK477" s="153">
        <f>ROUND(I477*H477,2)</f>
        <v>0</v>
      </c>
      <c r="BL477" s="20" t="s">
        <v>235</v>
      </c>
      <c r="BM477" s="152" t="s">
        <v>793</v>
      </c>
    </row>
    <row r="478" spans="1:65" s="2" customFormat="1">
      <c r="A478" s="35"/>
      <c r="B478" s="36"/>
      <c r="C478" s="35"/>
      <c r="D478" s="154" t="s">
        <v>144</v>
      </c>
      <c r="E478" s="35"/>
      <c r="F478" s="155" t="s">
        <v>794</v>
      </c>
      <c r="G478" s="35"/>
      <c r="H478" s="35"/>
      <c r="I478" s="156"/>
      <c r="J478" s="35"/>
      <c r="K478" s="35"/>
      <c r="L478" s="36"/>
      <c r="M478" s="157"/>
      <c r="N478" s="158"/>
      <c r="O478" s="56"/>
      <c r="P478" s="56"/>
      <c r="Q478" s="56"/>
      <c r="R478" s="56"/>
      <c r="S478" s="56"/>
      <c r="T478" s="57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T478" s="20" t="s">
        <v>144</v>
      </c>
      <c r="AU478" s="20" t="s">
        <v>82</v>
      </c>
    </row>
    <row r="479" spans="1:65" s="2" customFormat="1" ht="16.5" customHeight="1">
      <c r="A479" s="35"/>
      <c r="B479" s="140"/>
      <c r="C479" s="168" t="s">
        <v>795</v>
      </c>
      <c r="D479" s="168" t="s">
        <v>202</v>
      </c>
      <c r="E479" s="169" t="s">
        <v>796</v>
      </c>
      <c r="F479" s="170" t="s">
        <v>797</v>
      </c>
      <c r="G479" s="171" t="s">
        <v>140</v>
      </c>
      <c r="H479" s="172">
        <v>26.951000000000001</v>
      </c>
      <c r="I479" s="173"/>
      <c r="J479" s="174">
        <f>ROUND(I479*H479,2)</f>
        <v>0</v>
      </c>
      <c r="K479" s="170" t="s">
        <v>141</v>
      </c>
      <c r="L479" s="175"/>
      <c r="M479" s="176" t="s">
        <v>3</v>
      </c>
      <c r="N479" s="177" t="s">
        <v>43</v>
      </c>
      <c r="O479" s="56"/>
      <c r="P479" s="150">
        <f>O479*H479</f>
        <v>0</v>
      </c>
      <c r="Q479" s="150">
        <v>1.5200000000000001E-3</v>
      </c>
      <c r="R479" s="150">
        <f>Q479*H479</f>
        <v>4.0965520000000005E-2</v>
      </c>
      <c r="S479" s="150">
        <v>0</v>
      </c>
      <c r="T479" s="151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52" t="s">
        <v>324</v>
      </c>
      <c r="AT479" s="152" t="s">
        <v>202</v>
      </c>
      <c r="AU479" s="152" t="s">
        <v>82</v>
      </c>
      <c r="AY479" s="20" t="s">
        <v>135</v>
      </c>
      <c r="BE479" s="153">
        <f>IF(N479="základní",J479,0)</f>
        <v>0</v>
      </c>
      <c r="BF479" s="153">
        <f>IF(N479="snížená",J479,0)</f>
        <v>0</v>
      </c>
      <c r="BG479" s="153">
        <f>IF(N479="zákl. přenesená",J479,0)</f>
        <v>0</v>
      </c>
      <c r="BH479" s="153">
        <f>IF(N479="sníž. přenesená",J479,0)</f>
        <v>0</v>
      </c>
      <c r="BI479" s="153">
        <f>IF(N479="nulová",J479,0)</f>
        <v>0</v>
      </c>
      <c r="BJ479" s="20" t="s">
        <v>80</v>
      </c>
      <c r="BK479" s="153">
        <f>ROUND(I479*H479,2)</f>
        <v>0</v>
      </c>
      <c r="BL479" s="20" t="s">
        <v>235</v>
      </c>
      <c r="BM479" s="152" t="s">
        <v>798</v>
      </c>
    </row>
    <row r="480" spans="1:65" s="13" customFormat="1">
      <c r="B480" s="159"/>
      <c r="D480" s="160" t="s">
        <v>146</v>
      </c>
      <c r="F480" s="162" t="s">
        <v>799</v>
      </c>
      <c r="H480" s="163">
        <v>26.951000000000001</v>
      </c>
      <c r="I480" s="164"/>
      <c r="L480" s="159"/>
      <c r="M480" s="165"/>
      <c r="N480" s="166"/>
      <c r="O480" s="166"/>
      <c r="P480" s="166"/>
      <c r="Q480" s="166"/>
      <c r="R480" s="166"/>
      <c r="S480" s="166"/>
      <c r="T480" s="167"/>
      <c r="AT480" s="161" t="s">
        <v>146</v>
      </c>
      <c r="AU480" s="161" t="s">
        <v>82</v>
      </c>
      <c r="AV480" s="13" t="s">
        <v>82</v>
      </c>
      <c r="AW480" s="13" t="s">
        <v>4</v>
      </c>
      <c r="AX480" s="13" t="s">
        <v>80</v>
      </c>
      <c r="AY480" s="161" t="s">
        <v>135</v>
      </c>
    </row>
    <row r="481" spans="1:65" s="2" customFormat="1" ht="24.2" customHeight="1">
      <c r="A481" s="35"/>
      <c r="B481" s="140"/>
      <c r="C481" s="141" t="s">
        <v>800</v>
      </c>
      <c r="D481" s="141" t="s">
        <v>137</v>
      </c>
      <c r="E481" s="142" t="s">
        <v>801</v>
      </c>
      <c r="F481" s="143" t="s">
        <v>802</v>
      </c>
      <c r="G481" s="144" t="s">
        <v>140</v>
      </c>
      <c r="H481" s="145">
        <v>3.5289999999999999</v>
      </c>
      <c r="I481" s="146"/>
      <c r="J481" s="147">
        <f>ROUND(I481*H481,2)</f>
        <v>0</v>
      </c>
      <c r="K481" s="143" t="s">
        <v>141</v>
      </c>
      <c r="L481" s="36"/>
      <c r="M481" s="148" t="s">
        <v>3</v>
      </c>
      <c r="N481" s="149" t="s">
        <v>43</v>
      </c>
      <c r="O481" s="56"/>
      <c r="P481" s="150">
        <f>O481*H481</f>
        <v>0</v>
      </c>
      <c r="Q481" s="150">
        <v>6.0000000000000001E-3</v>
      </c>
      <c r="R481" s="150">
        <f>Q481*H481</f>
        <v>2.1173999999999998E-2</v>
      </c>
      <c r="S481" s="150">
        <v>0</v>
      </c>
      <c r="T481" s="151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52" t="s">
        <v>235</v>
      </c>
      <c r="AT481" s="152" t="s">
        <v>137</v>
      </c>
      <c r="AU481" s="152" t="s">
        <v>82</v>
      </c>
      <c r="AY481" s="20" t="s">
        <v>135</v>
      </c>
      <c r="BE481" s="153">
        <f>IF(N481="základní",J481,0)</f>
        <v>0</v>
      </c>
      <c r="BF481" s="153">
        <f>IF(N481="snížená",J481,0)</f>
        <v>0</v>
      </c>
      <c r="BG481" s="153">
        <f>IF(N481="zákl. přenesená",J481,0)</f>
        <v>0</v>
      </c>
      <c r="BH481" s="153">
        <f>IF(N481="sníž. přenesená",J481,0)</f>
        <v>0</v>
      </c>
      <c r="BI481" s="153">
        <f>IF(N481="nulová",J481,0)</f>
        <v>0</v>
      </c>
      <c r="BJ481" s="20" t="s">
        <v>80</v>
      </c>
      <c r="BK481" s="153">
        <f>ROUND(I481*H481,2)</f>
        <v>0</v>
      </c>
      <c r="BL481" s="20" t="s">
        <v>235</v>
      </c>
      <c r="BM481" s="152" t="s">
        <v>803</v>
      </c>
    </row>
    <row r="482" spans="1:65" s="2" customFormat="1">
      <c r="A482" s="35"/>
      <c r="B482" s="36"/>
      <c r="C482" s="35"/>
      <c r="D482" s="154" t="s">
        <v>144</v>
      </c>
      <c r="E482" s="35"/>
      <c r="F482" s="155" t="s">
        <v>804</v>
      </c>
      <c r="G482" s="35"/>
      <c r="H482" s="35"/>
      <c r="I482" s="156"/>
      <c r="J482" s="35"/>
      <c r="K482" s="35"/>
      <c r="L482" s="36"/>
      <c r="M482" s="157"/>
      <c r="N482" s="158"/>
      <c r="O482" s="56"/>
      <c r="P482" s="56"/>
      <c r="Q482" s="56"/>
      <c r="R482" s="56"/>
      <c r="S482" s="56"/>
      <c r="T482" s="57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20" t="s">
        <v>144</v>
      </c>
      <c r="AU482" s="20" t="s">
        <v>82</v>
      </c>
    </row>
    <row r="483" spans="1:65" s="15" customFormat="1">
      <c r="B483" s="186"/>
      <c r="D483" s="160" t="s">
        <v>146</v>
      </c>
      <c r="E483" s="187" t="s">
        <v>3</v>
      </c>
      <c r="F483" s="188" t="s">
        <v>805</v>
      </c>
      <c r="H483" s="187" t="s">
        <v>3</v>
      </c>
      <c r="I483" s="189"/>
      <c r="L483" s="186"/>
      <c r="M483" s="190"/>
      <c r="N483" s="191"/>
      <c r="O483" s="191"/>
      <c r="P483" s="191"/>
      <c r="Q483" s="191"/>
      <c r="R483" s="191"/>
      <c r="S483" s="191"/>
      <c r="T483" s="192"/>
      <c r="AT483" s="187" t="s">
        <v>146</v>
      </c>
      <c r="AU483" s="187" t="s">
        <v>82</v>
      </c>
      <c r="AV483" s="15" t="s">
        <v>80</v>
      </c>
      <c r="AW483" s="15" t="s">
        <v>33</v>
      </c>
      <c r="AX483" s="15" t="s">
        <v>72</v>
      </c>
      <c r="AY483" s="187" t="s">
        <v>135</v>
      </c>
    </row>
    <row r="484" spans="1:65" s="15" customFormat="1">
      <c r="B484" s="186"/>
      <c r="D484" s="160" t="s">
        <v>146</v>
      </c>
      <c r="E484" s="187" t="s">
        <v>3</v>
      </c>
      <c r="F484" s="188" t="s">
        <v>806</v>
      </c>
      <c r="H484" s="187" t="s">
        <v>3</v>
      </c>
      <c r="I484" s="189"/>
      <c r="L484" s="186"/>
      <c r="M484" s="190"/>
      <c r="N484" s="191"/>
      <c r="O484" s="191"/>
      <c r="P484" s="191"/>
      <c r="Q484" s="191"/>
      <c r="R484" s="191"/>
      <c r="S484" s="191"/>
      <c r="T484" s="192"/>
      <c r="AT484" s="187" t="s">
        <v>146</v>
      </c>
      <c r="AU484" s="187" t="s">
        <v>82</v>
      </c>
      <c r="AV484" s="15" t="s">
        <v>80</v>
      </c>
      <c r="AW484" s="15" t="s">
        <v>33</v>
      </c>
      <c r="AX484" s="15" t="s">
        <v>72</v>
      </c>
      <c r="AY484" s="187" t="s">
        <v>135</v>
      </c>
    </row>
    <row r="485" spans="1:65" s="13" customFormat="1">
      <c r="B485" s="159"/>
      <c r="D485" s="160" t="s">
        <v>146</v>
      </c>
      <c r="E485" s="161" t="s">
        <v>3</v>
      </c>
      <c r="F485" s="162" t="s">
        <v>807</v>
      </c>
      <c r="H485" s="163">
        <v>0.47599999999999998</v>
      </c>
      <c r="I485" s="164"/>
      <c r="L485" s="159"/>
      <c r="M485" s="165"/>
      <c r="N485" s="166"/>
      <c r="O485" s="166"/>
      <c r="P485" s="166"/>
      <c r="Q485" s="166"/>
      <c r="R485" s="166"/>
      <c r="S485" s="166"/>
      <c r="T485" s="167"/>
      <c r="AT485" s="161" t="s">
        <v>146</v>
      </c>
      <c r="AU485" s="161" t="s">
        <v>82</v>
      </c>
      <c r="AV485" s="13" t="s">
        <v>82</v>
      </c>
      <c r="AW485" s="13" t="s">
        <v>33</v>
      </c>
      <c r="AX485" s="13" t="s">
        <v>72</v>
      </c>
      <c r="AY485" s="161" t="s">
        <v>135</v>
      </c>
    </row>
    <row r="486" spans="1:65" s="15" customFormat="1">
      <c r="B486" s="186"/>
      <c r="D486" s="160" t="s">
        <v>146</v>
      </c>
      <c r="E486" s="187" t="s">
        <v>3</v>
      </c>
      <c r="F486" s="188" t="s">
        <v>808</v>
      </c>
      <c r="H486" s="187" t="s">
        <v>3</v>
      </c>
      <c r="I486" s="189"/>
      <c r="L486" s="186"/>
      <c r="M486" s="190"/>
      <c r="N486" s="191"/>
      <c r="O486" s="191"/>
      <c r="P486" s="191"/>
      <c r="Q486" s="191"/>
      <c r="R486" s="191"/>
      <c r="S486" s="191"/>
      <c r="T486" s="192"/>
      <c r="AT486" s="187" t="s">
        <v>146</v>
      </c>
      <c r="AU486" s="187" t="s">
        <v>82</v>
      </c>
      <c r="AV486" s="15" t="s">
        <v>80</v>
      </c>
      <c r="AW486" s="15" t="s">
        <v>33</v>
      </c>
      <c r="AX486" s="15" t="s">
        <v>72</v>
      </c>
      <c r="AY486" s="187" t="s">
        <v>135</v>
      </c>
    </row>
    <row r="487" spans="1:65" s="13" customFormat="1">
      <c r="B487" s="159"/>
      <c r="D487" s="160" t="s">
        <v>146</v>
      </c>
      <c r="E487" s="161" t="s">
        <v>3</v>
      </c>
      <c r="F487" s="162" t="s">
        <v>809</v>
      </c>
      <c r="H487" s="163">
        <v>0.33300000000000002</v>
      </c>
      <c r="I487" s="164"/>
      <c r="L487" s="159"/>
      <c r="M487" s="165"/>
      <c r="N487" s="166"/>
      <c r="O487" s="166"/>
      <c r="P487" s="166"/>
      <c r="Q487" s="166"/>
      <c r="R487" s="166"/>
      <c r="S487" s="166"/>
      <c r="T487" s="167"/>
      <c r="AT487" s="161" t="s">
        <v>146</v>
      </c>
      <c r="AU487" s="161" t="s">
        <v>82</v>
      </c>
      <c r="AV487" s="13" t="s">
        <v>82</v>
      </c>
      <c r="AW487" s="13" t="s">
        <v>33</v>
      </c>
      <c r="AX487" s="13" t="s">
        <v>72</v>
      </c>
      <c r="AY487" s="161" t="s">
        <v>135</v>
      </c>
    </row>
    <row r="488" spans="1:65" s="15" customFormat="1">
      <c r="B488" s="186"/>
      <c r="D488" s="160" t="s">
        <v>146</v>
      </c>
      <c r="E488" s="187" t="s">
        <v>3</v>
      </c>
      <c r="F488" s="188" t="s">
        <v>810</v>
      </c>
      <c r="H488" s="187" t="s">
        <v>3</v>
      </c>
      <c r="I488" s="189"/>
      <c r="L488" s="186"/>
      <c r="M488" s="190"/>
      <c r="N488" s="191"/>
      <c r="O488" s="191"/>
      <c r="P488" s="191"/>
      <c r="Q488" s="191"/>
      <c r="R488" s="191"/>
      <c r="S488" s="191"/>
      <c r="T488" s="192"/>
      <c r="AT488" s="187" t="s">
        <v>146</v>
      </c>
      <c r="AU488" s="187" t="s">
        <v>82</v>
      </c>
      <c r="AV488" s="15" t="s">
        <v>80</v>
      </c>
      <c r="AW488" s="15" t="s">
        <v>33</v>
      </c>
      <c r="AX488" s="15" t="s">
        <v>72</v>
      </c>
      <c r="AY488" s="187" t="s">
        <v>135</v>
      </c>
    </row>
    <row r="489" spans="1:65" s="13" customFormat="1">
      <c r="B489" s="159"/>
      <c r="D489" s="160" t="s">
        <v>146</v>
      </c>
      <c r="E489" s="161" t="s">
        <v>3</v>
      </c>
      <c r="F489" s="162" t="s">
        <v>811</v>
      </c>
      <c r="H489" s="163">
        <v>0.28000000000000003</v>
      </c>
      <c r="I489" s="164"/>
      <c r="L489" s="159"/>
      <c r="M489" s="165"/>
      <c r="N489" s="166"/>
      <c r="O489" s="166"/>
      <c r="P489" s="166"/>
      <c r="Q489" s="166"/>
      <c r="R489" s="166"/>
      <c r="S489" s="166"/>
      <c r="T489" s="167"/>
      <c r="AT489" s="161" t="s">
        <v>146</v>
      </c>
      <c r="AU489" s="161" t="s">
        <v>82</v>
      </c>
      <c r="AV489" s="13" t="s">
        <v>82</v>
      </c>
      <c r="AW489" s="13" t="s">
        <v>33</v>
      </c>
      <c r="AX489" s="13" t="s">
        <v>72</v>
      </c>
      <c r="AY489" s="161" t="s">
        <v>135</v>
      </c>
    </row>
    <row r="490" spans="1:65" s="15" customFormat="1">
      <c r="B490" s="186"/>
      <c r="D490" s="160" t="s">
        <v>146</v>
      </c>
      <c r="E490" s="187" t="s">
        <v>3</v>
      </c>
      <c r="F490" s="188" t="s">
        <v>812</v>
      </c>
      <c r="H490" s="187" t="s">
        <v>3</v>
      </c>
      <c r="I490" s="189"/>
      <c r="L490" s="186"/>
      <c r="M490" s="190"/>
      <c r="N490" s="191"/>
      <c r="O490" s="191"/>
      <c r="P490" s="191"/>
      <c r="Q490" s="191"/>
      <c r="R490" s="191"/>
      <c r="S490" s="191"/>
      <c r="T490" s="192"/>
      <c r="AT490" s="187" t="s">
        <v>146</v>
      </c>
      <c r="AU490" s="187" t="s">
        <v>82</v>
      </c>
      <c r="AV490" s="15" t="s">
        <v>80</v>
      </c>
      <c r="AW490" s="15" t="s">
        <v>33</v>
      </c>
      <c r="AX490" s="15" t="s">
        <v>72</v>
      </c>
      <c r="AY490" s="187" t="s">
        <v>135</v>
      </c>
    </row>
    <row r="491" spans="1:65" s="13" customFormat="1">
      <c r="B491" s="159"/>
      <c r="D491" s="160" t="s">
        <v>146</v>
      </c>
      <c r="E491" s="161" t="s">
        <v>3</v>
      </c>
      <c r="F491" s="162" t="s">
        <v>813</v>
      </c>
      <c r="H491" s="163">
        <v>0.93</v>
      </c>
      <c r="I491" s="164"/>
      <c r="L491" s="159"/>
      <c r="M491" s="165"/>
      <c r="N491" s="166"/>
      <c r="O491" s="166"/>
      <c r="P491" s="166"/>
      <c r="Q491" s="166"/>
      <c r="R491" s="166"/>
      <c r="S491" s="166"/>
      <c r="T491" s="167"/>
      <c r="AT491" s="161" t="s">
        <v>146</v>
      </c>
      <c r="AU491" s="161" t="s">
        <v>82</v>
      </c>
      <c r="AV491" s="13" t="s">
        <v>82</v>
      </c>
      <c r="AW491" s="13" t="s">
        <v>33</v>
      </c>
      <c r="AX491" s="13" t="s">
        <v>72</v>
      </c>
      <c r="AY491" s="161" t="s">
        <v>135</v>
      </c>
    </row>
    <row r="492" spans="1:65" s="15" customFormat="1">
      <c r="B492" s="186"/>
      <c r="D492" s="160" t="s">
        <v>146</v>
      </c>
      <c r="E492" s="187" t="s">
        <v>3</v>
      </c>
      <c r="F492" s="188" t="s">
        <v>814</v>
      </c>
      <c r="H492" s="187" t="s">
        <v>3</v>
      </c>
      <c r="I492" s="189"/>
      <c r="L492" s="186"/>
      <c r="M492" s="190"/>
      <c r="N492" s="191"/>
      <c r="O492" s="191"/>
      <c r="P492" s="191"/>
      <c r="Q492" s="191"/>
      <c r="R492" s="191"/>
      <c r="S492" s="191"/>
      <c r="T492" s="192"/>
      <c r="AT492" s="187" t="s">
        <v>146</v>
      </c>
      <c r="AU492" s="187" t="s">
        <v>82</v>
      </c>
      <c r="AV492" s="15" t="s">
        <v>80</v>
      </c>
      <c r="AW492" s="15" t="s">
        <v>33</v>
      </c>
      <c r="AX492" s="15" t="s">
        <v>72</v>
      </c>
      <c r="AY492" s="187" t="s">
        <v>135</v>
      </c>
    </row>
    <row r="493" spans="1:65" s="13" customFormat="1">
      <c r="B493" s="159"/>
      <c r="D493" s="160" t="s">
        <v>146</v>
      </c>
      <c r="E493" s="161" t="s">
        <v>3</v>
      </c>
      <c r="F493" s="162" t="s">
        <v>815</v>
      </c>
      <c r="H493" s="163">
        <v>1.51</v>
      </c>
      <c r="I493" s="164"/>
      <c r="L493" s="159"/>
      <c r="M493" s="165"/>
      <c r="N493" s="166"/>
      <c r="O493" s="166"/>
      <c r="P493" s="166"/>
      <c r="Q493" s="166"/>
      <c r="R493" s="166"/>
      <c r="S493" s="166"/>
      <c r="T493" s="167"/>
      <c r="AT493" s="161" t="s">
        <v>146</v>
      </c>
      <c r="AU493" s="161" t="s">
        <v>82</v>
      </c>
      <c r="AV493" s="13" t="s">
        <v>82</v>
      </c>
      <c r="AW493" s="13" t="s">
        <v>33</v>
      </c>
      <c r="AX493" s="13" t="s">
        <v>72</v>
      </c>
      <c r="AY493" s="161" t="s">
        <v>135</v>
      </c>
    </row>
    <row r="494" spans="1:65" s="14" customFormat="1">
      <c r="B494" s="178"/>
      <c r="D494" s="160" t="s">
        <v>146</v>
      </c>
      <c r="E494" s="179" t="s">
        <v>3</v>
      </c>
      <c r="F494" s="180" t="s">
        <v>215</v>
      </c>
      <c r="H494" s="181">
        <v>3.5289999999999999</v>
      </c>
      <c r="I494" s="182"/>
      <c r="L494" s="178"/>
      <c r="M494" s="183"/>
      <c r="N494" s="184"/>
      <c r="O494" s="184"/>
      <c r="P494" s="184"/>
      <c r="Q494" s="184"/>
      <c r="R494" s="184"/>
      <c r="S494" s="184"/>
      <c r="T494" s="185"/>
      <c r="AT494" s="179" t="s">
        <v>146</v>
      </c>
      <c r="AU494" s="179" t="s">
        <v>82</v>
      </c>
      <c r="AV494" s="14" t="s">
        <v>142</v>
      </c>
      <c r="AW494" s="14" t="s">
        <v>33</v>
      </c>
      <c r="AX494" s="14" t="s">
        <v>80</v>
      </c>
      <c r="AY494" s="179" t="s">
        <v>135</v>
      </c>
    </row>
    <row r="495" spans="1:65" s="2" customFormat="1" ht="16.5" customHeight="1">
      <c r="A495" s="35"/>
      <c r="B495" s="140"/>
      <c r="C495" s="168" t="s">
        <v>816</v>
      </c>
      <c r="D495" s="168" t="s">
        <v>202</v>
      </c>
      <c r="E495" s="169" t="s">
        <v>817</v>
      </c>
      <c r="F495" s="170" t="s">
        <v>818</v>
      </c>
      <c r="G495" s="171" t="s">
        <v>156</v>
      </c>
      <c r="H495" s="172">
        <v>8.8999999999999996E-2</v>
      </c>
      <c r="I495" s="173"/>
      <c r="J495" s="174">
        <f>ROUND(I495*H495,2)</f>
        <v>0</v>
      </c>
      <c r="K495" s="170" t="s">
        <v>141</v>
      </c>
      <c r="L495" s="175"/>
      <c r="M495" s="176" t="s">
        <v>3</v>
      </c>
      <c r="N495" s="177" t="s">
        <v>43</v>
      </c>
      <c r="O495" s="56"/>
      <c r="P495" s="150">
        <f>O495*H495</f>
        <v>0</v>
      </c>
      <c r="Q495" s="150">
        <v>2.5000000000000001E-2</v>
      </c>
      <c r="R495" s="150">
        <f>Q495*H495</f>
        <v>2.225E-3</v>
      </c>
      <c r="S495" s="150">
        <v>0</v>
      </c>
      <c r="T495" s="151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152" t="s">
        <v>324</v>
      </c>
      <c r="AT495" s="152" t="s">
        <v>202</v>
      </c>
      <c r="AU495" s="152" t="s">
        <v>82</v>
      </c>
      <c r="AY495" s="20" t="s">
        <v>135</v>
      </c>
      <c r="BE495" s="153">
        <f>IF(N495="základní",J495,0)</f>
        <v>0</v>
      </c>
      <c r="BF495" s="153">
        <f>IF(N495="snížená",J495,0)</f>
        <v>0</v>
      </c>
      <c r="BG495" s="153">
        <f>IF(N495="zákl. přenesená",J495,0)</f>
        <v>0</v>
      </c>
      <c r="BH495" s="153">
        <f>IF(N495="sníž. přenesená",J495,0)</f>
        <v>0</v>
      </c>
      <c r="BI495" s="153">
        <f>IF(N495="nulová",J495,0)</f>
        <v>0</v>
      </c>
      <c r="BJ495" s="20" t="s">
        <v>80</v>
      </c>
      <c r="BK495" s="153">
        <f>ROUND(I495*H495,2)</f>
        <v>0</v>
      </c>
      <c r="BL495" s="20" t="s">
        <v>235</v>
      </c>
      <c r="BM495" s="152" t="s">
        <v>819</v>
      </c>
    </row>
    <row r="496" spans="1:65" s="13" customFormat="1">
      <c r="B496" s="159"/>
      <c r="D496" s="160" t="s">
        <v>146</v>
      </c>
      <c r="E496" s="161" t="s">
        <v>3</v>
      </c>
      <c r="F496" s="162" t="s">
        <v>820</v>
      </c>
      <c r="H496" s="163">
        <v>8.1000000000000003E-2</v>
      </c>
      <c r="I496" s="164"/>
      <c r="L496" s="159"/>
      <c r="M496" s="165"/>
      <c r="N496" s="166"/>
      <c r="O496" s="166"/>
      <c r="P496" s="166"/>
      <c r="Q496" s="166"/>
      <c r="R496" s="166"/>
      <c r="S496" s="166"/>
      <c r="T496" s="167"/>
      <c r="AT496" s="161" t="s">
        <v>146</v>
      </c>
      <c r="AU496" s="161" t="s">
        <v>82</v>
      </c>
      <c r="AV496" s="13" t="s">
        <v>82</v>
      </c>
      <c r="AW496" s="13" t="s">
        <v>33</v>
      </c>
      <c r="AX496" s="13" t="s">
        <v>80</v>
      </c>
      <c r="AY496" s="161" t="s">
        <v>135</v>
      </c>
    </row>
    <row r="497" spans="1:65" s="13" customFormat="1">
      <c r="B497" s="159"/>
      <c r="D497" s="160" t="s">
        <v>146</v>
      </c>
      <c r="F497" s="162" t="s">
        <v>821</v>
      </c>
      <c r="H497" s="163">
        <v>8.8999999999999996E-2</v>
      </c>
      <c r="I497" s="164"/>
      <c r="L497" s="159"/>
      <c r="M497" s="165"/>
      <c r="N497" s="166"/>
      <c r="O497" s="166"/>
      <c r="P497" s="166"/>
      <c r="Q497" s="166"/>
      <c r="R497" s="166"/>
      <c r="S497" s="166"/>
      <c r="T497" s="167"/>
      <c r="AT497" s="161" t="s">
        <v>146</v>
      </c>
      <c r="AU497" s="161" t="s">
        <v>82</v>
      </c>
      <c r="AV497" s="13" t="s">
        <v>82</v>
      </c>
      <c r="AW497" s="13" t="s">
        <v>4</v>
      </c>
      <c r="AX497" s="13" t="s">
        <v>80</v>
      </c>
      <c r="AY497" s="161" t="s">
        <v>135</v>
      </c>
    </row>
    <row r="498" spans="1:65" s="2" customFormat="1" ht="24.2" customHeight="1">
      <c r="A498" s="35"/>
      <c r="B498" s="140"/>
      <c r="C498" s="141" t="s">
        <v>822</v>
      </c>
      <c r="D498" s="141" t="s">
        <v>137</v>
      </c>
      <c r="E498" s="142" t="s">
        <v>823</v>
      </c>
      <c r="F498" s="143" t="s">
        <v>824</v>
      </c>
      <c r="G498" s="144" t="s">
        <v>140</v>
      </c>
      <c r="H498" s="145">
        <v>13.837999999999999</v>
      </c>
      <c r="I498" s="146"/>
      <c r="J498" s="147">
        <f>ROUND(I498*H498,2)</f>
        <v>0</v>
      </c>
      <c r="K498" s="143" t="s">
        <v>141</v>
      </c>
      <c r="L498" s="36"/>
      <c r="M498" s="148" t="s">
        <v>3</v>
      </c>
      <c r="N498" s="149" t="s">
        <v>43</v>
      </c>
      <c r="O498" s="56"/>
      <c r="P498" s="150">
        <f>O498*H498</f>
        <v>0</v>
      </c>
      <c r="Q498" s="150">
        <v>0</v>
      </c>
      <c r="R498" s="150">
        <f>Q498*H498</f>
        <v>0</v>
      </c>
      <c r="S498" s="150">
        <v>7.4999999999999997E-3</v>
      </c>
      <c r="T498" s="151">
        <f>S498*H498</f>
        <v>0.10378499999999999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52" t="s">
        <v>235</v>
      </c>
      <c r="AT498" s="152" t="s">
        <v>137</v>
      </c>
      <c r="AU498" s="152" t="s">
        <v>82</v>
      </c>
      <c r="AY498" s="20" t="s">
        <v>135</v>
      </c>
      <c r="BE498" s="153">
        <f>IF(N498="základní",J498,0)</f>
        <v>0</v>
      </c>
      <c r="BF498" s="153">
        <f>IF(N498="snížená",J498,0)</f>
        <v>0</v>
      </c>
      <c r="BG498" s="153">
        <f>IF(N498="zákl. přenesená",J498,0)</f>
        <v>0</v>
      </c>
      <c r="BH498" s="153">
        <f>IF(N498="sníž. přenesená",J498,0)</f>
        <v>0</v>
      </c>
      <c r="BI498" s="153">
        <f>IF(N498="nulová",J498,0)</f>
        <v>0</v>
      </c>
      <c r="BJ498" s="20" t="s">
        <v>80</v>
      </c>
      <c r="BK498" s="153">
        <f>ROUND(I498*H498,2)</f>
        <v>0</v>
      </c>
      <c r="BL498" s="20" t="s">
        <v>235</v>
      </c>
      <c r="BM498" s="152" t="s">
        <v>825</v>
      </c>
    </row>
    <row r="499" spans="1:65" s="2" customFormat="1">
      <c r="A499" s="35"/>
      <c r="B499" s="36"/>
      <c r="C499" s="35"/>
      <c r="D499" s="154" t="s">
        <v>144</v>
      </c>
      <c r="E499" s="35"/>
      <c r="F499" s="155" t="s">
        <v>826</v>
      </c>
      <c r="G499" s="35"/>
      <c r="H499" s="35"/>
      <c r="I499" s="156"/>
      <c r="J499" s="35"/>
      <c r="K499" s="35"/>
      <c r="L499" s="36"/>
      <c r="M499" s="157"/>
      <c r="N499" s="158"/>
      <c r="O499" s="56"/>
      <c r="P499" s="56"/>
      <c r="Q499" s="56"/>
      <c r="R499" s="56"/>
      <c r="S499" s="56"/>
      <c r="T499" s="57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T499" s="20" t="s">
        <v>144</v>
      </c>
      <c r="AU499" s="20" t="s">
        <v>82</v>
      </c>
    </row>
    <row r="500" spans="1:65" s="15" customFormat="1">
      <c r="B500" s="186"/>
      <c r="D500" s="160" t="s">
        <v>146</v>
      </c>
      <c r="E500" s="187" t="s">
        <v>3</v>
      </c>
      <c r="F500" s="188" t="s">
        <v>827</v>
      </c>
      <c r="H500" s="187" t="s">
        <v>3</v>
      </c>
      <c r="I500" s="189"/>
      <c r="L500" s="186"/>
      <c r="M500" s="190"/>
      <c r="N500" s="191"/>
      <c r="O500" s="191"/>
      <c r="P500" s="191"/>
      <c r="Q500" s="191"/>
      <c r="R500" s="191"/>
      <c r="S500" s="191"/>
      <c r="T500" s="192"/>
      <c r="AT500" s="187" t="s">
        <v>146</v>
      </c>
      <c r="AU500" s="187" t="s">
        <v>82</v>
      </c>
      <c r="AV500" s="15" t="s">
        <v>80</v>
      </c>
      <c r="AW500" s="15" t="s">
        <v>33</v>
      </c>
      <c r="AX500" s="15" t="s">
        <v>72</v>
      </c>
      <c r="AY500" s="187" t="s">
        <v>135</v>
      </c>
    </row>
    <row r="501" spans="1:65" s="13" customFormat="1">
      <c r="B501" s="159"/>
      <c r="D501" s="160" t="s">
        <v>146</v>
      </c>
      <c r="E501" s="161" t="s">
        <v>3</v>
      </c>
      <c r="F501" s="162" t="s">
        <v>828</v>
      </c>
      <c r="H501" s="163">
        <v>13.837999999999999</v>
      </c>
      <c r="I501" s="164"/>
      <c r="L501" s="159"/>
      <c r="M501" s="165"/>
      <c r="N501" s="166"/>
      <c r="O501" s="166"/>
      <c r="P501" s="166"/>
      <c r="Q501" s="166"/>
      <c r="R501" s="166"/>
      <c r="S501" s="166"/>
      <c r="T501" s="167"/>
      <c r="AT501" s="161" t="s">
        <v>146</v>
      </c>
      <c r="AU501" s="161" t="s">
        <v>82</v>
      </c>
      <c r="AV501" s="13" t="s">
        <v>82</v>
      </c>
      <c r="AW501" s="13" t="s">
        <v>33</v>
      </c>
      <c r="AX501" s="13" t="s">
        <v>80</v>
      </c>
      <c r="AY501" s="161" t="s">
        <v>135</v>
      </c>
    </row>
    <row r="502" spans="1:65" s="2" customFormat="1" ht="24.2" customHeight="1">
      <c r="A502" s="35"/>
      <c r="B502" s="140"/>
      <c r="C502" s="141" t="s">
        <v>439</v>
      </c>
      <c r="D502" s="141" t="s">
        <v>137</v>
      </c>
      <c r="E502" s="142" t="s">
        <v>829</v>
      </c>
      <c r="F502" s="143" t="s">
        <v>830</v>
      </c>
      <c r="G502" s="144" t="s">
        <v>140</v>
      </c>
      <c r="H502" s="145">
        <v>6.9119999999999999</v>
      </c>
      <c r="I502" s="146"/>
      <c r="J502" s="147">
        <f>ROUND(I502*H502,2)</f>
        <v>0</v>
      </c>
      <c r="K502" s="143" t="s">
        <v>141</v>
      </c>
      <c r="L502" s="36"/>
      <c r="M502" s="148" t="s">
        <v>3</v>
      </c>
      <c r="N502" s="149" t="s">
        <v>43</v>
      </c>
      <c r="O502" s="56"/>
      <c r="P502" s="150">
        <f>O502*H502</f>
        <v>0</v>
      </c>
      <c r="Q502" s="150">
        <v>2.4000000000000001E-4</v>
      </c>
      <c r="R502" s="150">
        <f>Q502*H502</f>
        <v>1.6588799999999999E-3</v>
      </c>
      <c r="S502" s="150">
        <v>0</v>
      </c>
      <c r="T502" s="151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52" t="s">
        <v>235</v>
      </c>
      <c r="AT502" s="152" t="s">
        <v>137</v>
      </c>
      <c r="AU502" s="152" t="s">
        <v>82</v>
      </c>
      <c r="AY502" s="20" t="s">
        <v>135</v>
      </c>
      <c r="BE502" s="153">
        <f>IF(N502="základní",J502,0)</f>
        <v>0</v>
      </c>
      <c r="BF502" s="153">
        <f>IF(N502="snížená",J502,0)</f>
        <v>0</v>
      </c>
      <c r="BG502" s="153">
        <f>IF(N502="zákl. přenesená",J502,0)</f>
        <v>0</v>
      </c>
      <c r="BH502" s="153">
        <f>IF(N502="sníž. přenesená",J502,0)</f>
        <v>0</v>
      </c>
      <c r="BI502" s="153">
        <f>IF(N502="nulová",J502,0)</f>
        <v>0</v>
      </c>
      <c r="BJ502" s="20" t="s">
        <v>80</v>
      </c>
      <c r="BK502" s="153">
        <f>ROUND(I502*H502,2)</f>
        <v>0</v>
      </c>
      <c r="BL502" s="20" t="s">
        <v>235</v>
      </c>
      <c r="BM502" s="152" t="s">
        <v>831</v>
      </c>
    </row>
    <row r="503" spans="1:65" s="2" customFormat="1">
      <c r="A503" s="35"/>
      <c r="B503" s="36"/>
      <c r="C503" s="35"/>
      <c r="D503" s="154" t="s">
        <v>144</v>
      </c>
      <c r="E503" s="35"/>
      <c r="F503" s="155" t="s">
        <v>832</v>
      </c>
      <c r="G503" s="35"/>
      <c r="H503" s="35"/>
      <c r="I503" s="156"/>
      <c r="J503" s="35"/>
      <c r="K503" s="35"/>
      <c r="L503" s="36"/>
      <c r="M503" s="157"/>
      <c r="N503" s="158"/>
      <c r="O503" s="56"/>
      <c r="P503" s="56"/>
      <c r="Q503" s="56"/>
      <c r="R503" s="56"/>
      <c r="S503" s="56"/>
      <c r="T503" s="57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T503" s="20" t="s">
        <v>144</v>
      </c>
      <c r="AU503" s="20" t="s">
        <v>82</v>
      </c>
    </row>
    <row r="504" spans="1:65" s="15" customFormat="1">
      <c r="B504" s="186"/>
      <c r="D504" s="160" t="s">
        <v>146</v>
      </c>
      <c r="E504" s="187" t="s">
        <v>3</v>
      </c>
      <c r="F504" s="188" t="s">
        <v>833</v>
      </c>
      <c r="H504" s="187" t="s">
        <v>3</v>
      </c>
      <c r="I504" s="189"/>
      <c r="L504" s="186"/>
      <c r="M504" s="190"/>
      <c r="N504" s="191"/>
      <c r="O504" s="191"/>
      <c r="P504" s="191"/>
      <c r="Q504" s="191"/>
      <c r="R504" s="191"/>
      <c r="S504" s="191"/>
      <c r="T504" s="192"/>
      <c r="AT504" s="187" t="s">
        <v>146</v>
      </c>
      <c r="AU504" s="187" t="s">
        <v>82</v>
      </c>
      <c r="AV504" s="15" t="s">
        <v>80</v>
      </c>
      <c r="AW504" s="15" t="s">
        <v>33</v>
      </c>
      <c r="AX504" s="15" t="s">
        <v>72</v>
      </c>
      <c r="AY504" s="187" t="s">
        <v>135</v>
      </c>
    </row>
    <row r="505" spans="1:65" s="13" customFormat="1">
      <c r="B505" s="159"/>
      <c r="D505" s="160" t="s">
        <v>146</v>
      </c>
      <c r="E505" s="161" t="s">
        <v>3</v>
      </c>
      <c r="F505" s="162" t="s">
        <v>834</v>
      </c>
      <c r="H505" s="163">
        <v>6.9119999999999999</v>
      </c>
      <c r="I505" s="164"/>
      <c r="L505" s="159"/>
      <c r="M505" s="165"/>
      <c r="N505" s="166"/>
      <c r="O505" s="166"/>
      <c r="P505" s="166"/>
      <c r="Q505" s="166"/>
      <c r="R505" s="166"/>
      <c r="S505" s="166"/>
      <c r="T505" s="167"/>
      <c r="AT505" s="161" t="s">
        <v>146</v>
      </c>
      <c r="AU505" s="161" t="s">
        <v>82</v>
      </c>
      <c r="AV505" s="13" t="s">
        <v>82</v>
      </c>
      <c r="AW505" s="13" t="s">
        <v>33</v>
      </c>
      <c r="AX505" s="13" t="s">
        <v>80</v>
      </c>
      <c r="AY505" s="161" t="s">
        <v>135</v>
      </c>
    </row>
    <row r="506" spans="1:65" s="2" customFormat="1" ht="16.5" customHeight="1">
      <c r="A506" s="35"/>
      <c r="B506" s="140"/>
      <c r="C506" s="168" t="s">
        <v>835</v>
      </c>
      <c r="D506" s="168" t="s">
        <v>202</v>
      </c>
      <c r="E506" s="169" t="s">
        <v>836</v>
      </c>
      <c r="F506" s="170" t="s">
        <v>837</v>
      </c>
      <c r="G506" s="171" t="s">
        <v>140</v>
      </c>
      <c r="H506" s="172">
        <v>7.258</v>
      </c>
      <c r="I506" s="173"/>
      <c r="J506" s="174">
        <f>ROUND(I506*H506,2)</f>
        <v>0</v>
      </c>
      <c r="K506" s="170" t="s">
        <v>141</v>
      </c>
      <c r="L506" s="175"/>
      <c r="M506" s="176" t="s">
        <v>3</v>
      </c>
      <c r="N506" s="177" t="s">
        <v>43</v>
      </c>
      <c r="O506" s="56"/>
      <c r="P506" s="150">
        <f>O506*H506</f>
        <v>0</v>
      </c>
      <c r="Q506" s="150">
        <v>1.5E-3</v>
      </c>
      <c r="R506" s="150">
        <f>Q506*H506</f>
        <v>1.0887000000000001E-2</v>
      </c>
      <c r="S506" s="150">
        <v>0</v>
      </c>
      <c r="T506" s="151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52" t="s">
        <v>324</v>
      </c>
      <c r="AT506" s="152" t="s">
        <v>202</v>
      </c>
      <c r="AU506" s="152" t="s">
        <v>82</v>
      </c>
      <c r="AY506" s="20" t="s">
        <v>135</v>
      </c>
      <c r="BE506" s="153">
        <f>IF(N506="základní",J506,0)</f>
        <v>0</v>
      </c>
      <c r="BF506" s="153">
        <f>IF(N506="snížená",J506,0)</f>
        <v>0</v>
      </c>
      <c r="BG506" s="153">
        <f>IF(N506="zákl. přenesená",J506,0)</f>
        <v>0</v>
      </c>
      <c r="BH506" s="153">
        <f>IF(N506="sníž. přenesená",J506,0)</f>
        <v>0</v>
      </c>
      <c r="BI506" s="153">
        <f>IF(N506="nulová",J506,0)</f>
        <v>0</v>
      </c>
      <c r="BJ506" s="20" t="s">
        <v>80</v>
      </c>
      <c r="BK506" s="153">
        <f>ROUND(I506*H506,2)</f>
        <v>0</v>
      </c>
      <c r="BL506" s="20" t="s">
        <v>235</v>
      </c>
      <c r="BM506" s="152" t="s">
        <v>838</v>
      </c>
    </row>
    <row r="507" spans="1:65" s="13" customFormat="1">
      <c r="B507" s="159"/>
      <c r="D507" s="160" t="s">
        <v>146</v>
      </c>
      <c r="F507" s="162" t="s">
        <v>839</v>
      </c>
      <c r="H507" s="163">
        <v>7.258</v>
      </c>
      <c r="I507" s="164"/>
      <c r="L507" s="159"/>
      <c r="M507" s="165"/>
      <c r="N507" s="166"/>
      <c r="O507" s="166"/>
      <c r="P507" s="166"/>
      <c r="Q507" s="166"/>
      <c r="R507" s="166"/>
      <c r="S507" s="166"/>
      <c r="T507" s="167"/>
      <c r="AT507" s="161" t="s">
        <v>146</v>
      </c>
      <c r="AU507" s="161" t="s">
        <v>82</v>
      </c>
      <c r="AV507" s="13" t="s">
        <v>82</v>
      </c>
      <c r="AW507" s="13" t="s">
        <v>4</v>
      </c>
      <c r="AX507" s="13" t="s">
        <v>80</v>
      </c>
      <c r="AY507" s="161" t="s">
        <v>135</v>
      </c>
    </row>
    <row r="508" spans="1:65" s="2" customFormat="1" ht="16.5" customHeight="1">
      <c r="A508" s="35"/>
      <c r="B508" s="140"/>
      <c r="C508" s="168" t="s">
        <v>840</v>
      </c>
      <c r="D508" s="168" t="s">
        <v>202</v>
      </c>
      <c r="E508" s="169" t="s">
        <v>841</v>
      </c>
      <c r="F508" s="170" t="s">
        <v>842</v>
      </c>
      <c r="G508" s="171" t="s">
        <v>140</v>
      </c>
      <c r="H508" s="172">
        <v>7.258</v>
      </c>
      <c r="I508" s="173"/>
      <c r="J508" s="174">
        <f>ROUND(I508*H508,2)</f>
        <v>0</v>
      </c>
      <c r="K508" s="170" t="s">
        <v>141</v>
      </c>
      <c r="L508" s="175"/>
      <c r="M508" s="176" t="s">
        <v>3</v>
      </c>
      <c r="N508" s="177" t="s">
        <v>43</v>
      </c>
      <c r="O508" s="56"/>
      <c r="P508" s="150">
        <f>O508*H508</f>
        <v>0</v>
      </c>
      <c r="Q508" s="150">
        <v>4.4999999999999997E-3</v>
      </c>
      <c r="R508" s="150">
        <f>Q508*H508</f>
        <v>3.2660999999999996E-2</v>
      </c>
      <c r="S508" s="150">
        <v>0</v>
      </c>
      <c r="T508" s="151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152" t="s">
        <v>324</v>
      </c>
      <c r="AT508" s="152" t="s">
        <v>202</v>
      </c>
      <c r="AU508" s="152" t="s">
        <v>82</v>
      </c>
      <c r="AY508" s="20" t="s">
        <v>135</v>
      </c>
      <c r="BE508" s="153">
        <f>IF(N508="základní",J508,0)</f>
        <v>0</v>
      </c>
      <c r="BF508" s="153">
        <f>IF(N508="snížená",J508,0)</f>
        <v>0</v>
      </c>
      <c r="BG508" s="153">
        <f>IF(N508="zákl. přenesená",J508,0)</f>
        <v>0</v>
      </c>
      <c r="BH508" s="153">
        <f>IF(N508="sníž. přenesená",J508,0)</f>
        <v>0</v>
      </c>
      <c r="BI508" s="153">
        <f>IF(N508="nulová",J508,0)</f>
        <v>0</v>
      </c>
      <c r="BJ508" s="20" t="s">
        <v>80</v>
      </c>
      <c r="BK508" s="153">
        <f>ROUND(I508*H508,2)</f>
        <v>0</v>
      </c>
      <c r="BL508" s="20" t="s">
        <v>235</v>
      </c>
      <c r="BM508" s="152" t="s">
        <v>843</v>
      </c>
    </row>
    <row r="509" spans="1:65" s="13" customFormat="1">
      <c r="B509" s="159"/>
      <c r="D509" s="160" t="s">
        <v>146</v>
      </c>
      <c r="F509" s="162" t="s">
        <v>839</v>
      </c>
      <c r="H509" s="163">
        <v>7.258</v>
      </c>
      <c r="I509" s="164"/>
      <c r="L509" s="159"/>
      <c r="M509" s="165"/>
      <c r="N509" s="166"/>
      <c r="O509" s="166"/>
      <c r="P509" s="166"/>
      <c r="Q509" s="166"/>
      <c r="R509" s="166"/>
      <c r="S509" s="166"/>
      <c r="T509" s="167"/>
      <c r="AT509" s="161" t="s">
        <v>146</v>
      </c>
      <c r="AU509" s="161" t="s">
        <v>82</v>
      </c>
      <c r="AV509" s="13" t="s">
        <v>82</v>
      </c>
      <c r="AW509" s="13" t="s">
        <v>4</v>
      </c>
      <c r="AX509" s="13" t="s">
        <v>80</v>
      </c>
      <c r="AY509" s="161" t="s">
        <v>135</v>
      </c>
    </row>
    <row r="510" spans="1:65" s="2" customFormat="1" ht="24.2" customHeight="1">
      <c r="A510" s="35"/>
      <c r="B510" s="140"/>
      <c r="C510" s="141" t="s">
        <v>844</v>
      </c>
      <c r="D510" s="141" t="s">
        <v>137</v>
      </c>
      <c r="E510" s="142" t="s">
        <v>845</v>
      </c>
      <c r="F510" s="143" t="s">
        <v>846</v>
      </c>
      <c r="G510" s="144" t="s">
        <v>291</v>
      </c>
      <c r="H510" s="145">
        <v>1.1200000000000001</v>
      </c>
      <c r="I510" s="146"/>
      <c r="J510" s="147">
        <f>ROUND(I510*H510,2)</f>
        <v>0</v>
      </c>
      <c r="K510" s="143" t="s">
        <v>141</v>
      </c>
      <c r="L510" s="36"/>
      <c r="M510" s="148" t="s">
        <v>3</v>
      </c>
      <c r="N510" s="149" t="s">
        <v>43</v>
      </c>
      <c r="O510" s="56"/>
      <c r="P510" s="150">
        <f>O510*H510</f>
        <v>0</v>
      </c>
      <c r="Q510" s="150">
        <v>3.6000000000000002E-4</v>
      </c>
      <c r="R510" s="150">
        <f>Q510*H510</f>
        <v>4.0320000000000004E-4</v>
      </c>
      <c r="S510" s="150">
        <v>0</v>
      </c>
      <c r="T510" s="151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152" t="s">
        <v>235</v>
      </c>
      <c r="AT510" s="152" t="s">
        <v>137</v>
      </c>
      <c r="AU510" s="152" t="s">
        <v>82</v>
      </c>
      <c r="AY510" s="20" t="s">
        <v>135</v>
      </c>
      <c r="BE510" s="153">
        <f>IF(N510="základní",J510,0)</f>
        <v>0</v>
      </c>
      <c r="BF510" s="153">
        <f>IF(N510="snížená",J510,0)</f>
        <v>0</v>
      </c>
      <c r="BG510" s="153">
        <f>IF(N510="zákl. přenesená",J510,0)</f>
        <v>0</v>
      </c>
      <c r="BH510" s="153">
        <f>IF(N510="sníž. přenesená",J510,0)</f>
        <v>0</v>
      </c>
      <c r="BI510" s="153">
        <f>IF(N510="nulová",J510,0)</f>
        <v>0</v>
      </c>
      <c r="BJ510" s="20" t="s">
        <v>80</v>
      </c>
      <c r="BK510" s="153">
        <f>ROUND(I510*H510,2)</f>
        <v>0</v>
      </c>
      <c r="BL510" s="20" t="s">
        <v>235</v>
      </c>
      <c r="BM510" s="152" t="s">
        <v>847</v>
      </c>
    </row>
    <row r="511" spans="1:65" s="2" customFormat="1">
      <c r="A511" s="35"/>
      <c r="B511" s="36"/>
      <c r="C511" s="35"/>
      <c r="D511" s="154" t="s">
        <v>144</v>
      </c>
      <c r="E511" s="35"/>
      <c r="F511" s="155" t="s">
        <v>848</v>
      </c>
      <c r="G511" s="35"/>
      <c r="H511" s="35"/>
      <c r="I511" s="156"/>
      <c r="J511" s="35"/>
      <c r="K511" s="35"/>
      <c r="L511" s="36"/>
      <c r="M511" s="157"/>
      <c r="N511" s="158"/>
      <c r="O511" s="56"/>
      <c r="P511" s="56"/>
      <c r="Q511" s="56"/>
      <c r="R511" s="56"/>
      <c r="S511" s="56"/>
      <c r="T511" s="57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T511" s="20" t="s">
        <v>144</v>
      </c>
      <c r="AU511" s="20" t="s">
        <v>82</v>
      </c>
    </row>
    <row r="512" spans="1:65" s="15" customFormat="1">
      <c r="B512" s="186"/>
      <c r="D512" s="160" t="s">
        <v>146</v>
      </c>
      <c r="E512" s="187" t="s">
        <v>3</v>
      </c>
      <c r="F512" s="188" t="s">
        <v>805</v>
      </c>
      <c r="H512" s="187" t="s">
        <v>3</v>
      </c>
      <c r="I512" s="189"/>
      <c r="L512" s="186"/>
      <c r="M512" s="190"/>
      <c r="N512" s="191"/>
      <c r="O512" s="191"/>
      <c r="P512" s="191"/>
      <c r="Q512" s="191"/>
      <c r="R512" s="191"/>
      <c r="S512" s="191"/>
      <c r="T512" s="192"/>
      <c r="AT512" s="187" t="s">
        <v>146</v>
      </c>
      <c r="AU512" s="187" t="s">
        <v>82</v>
      </c>
      <c r="AV512" s="15" t="s">
        <v>80</v>
      </c>
      <c r="AW512" s="15" t="s">
        <v>33</v>
      </c>
      <c r="AX512" s="15" t="s">
        <v>72</v>
      </c>
      <c r="AY512" s="187" t="s">
        <v>135</v>
      </c>
    </row>
    <row r="513" spans="1:65" s="13" customFormat="1">
      <c r="B513" s="159"/>
      <c r="D513" s="160" t="s">
        <v>146</v>
      </c>
      <c r="E513" s="161" t="s">
        <v>3</v>
      </c>
      <c r="F513" s="162" t="s">
        <v>849</v>
      </c>
      <c r="H513" s="163">
        <v>1.1200000000000001</v>
      </c>
      <c r="I513" s="164"/>
      <c r="L513" s="159"/>
      <c r="M513" s="165"/>
      <c r="N513" s="166"/>
      <c r="O513" s="166"/>
      <c r="P513" s="166"/>
      <c r="Q513" s="166"/>
      <c r="R513" s="166"/>
      <c r="S513" s="166"/>
      <c r="T513" s="167"/>
      <c r="AT513" s="161" t="s">
        <v>146</v>
      </c>
      <c r="AU513" s="161" t="s">
        <v>82</v>
      </c>
      <c r="AV513" s="13" t="s">
        <v>82</v>
      </c>
      <c r="AW513" s="13" t="s">
        <v>33</v>
      </c>
      <c r="AX513" s="13" t="s">
        <v>80</v>
      </c>
      <c r="AY513" s="161" t="s">
        <v>135</v>
      </c>
    </row>
    <row r="514" spans="1:65" s="2" customFormat="1" ht="16.5" customHeight="1">
      <c r="A514" s="35"/>
      <c r="B514" s="140"/>
      <c r="C514" s="168" t="s">
        <v>850</v>
      </c>
      <c r="D514" s="168" t="s">
        <v>202</v>
      </c>
      <c r="E514" s="169" t="s">
        <v>851</v>
      </c>
      <c r="F514" s="170" t="s">
        <v>852</v>
      </c>
      <c r="G514" s="171" t="s">
        <v>140</v>
      </c>
      <c r="H514" s="172">
        <v>0.112</v>
      </c>
      <c r="I514" s="173"/>
      <c r="J514" s="174">
        <f>ROUND(I514*H514,2)</f>
        <v>0</v>
      </c>
      <c r="K514" s="170" t="s">
        <v>141</v>
      </c>
      <c r="L514" s="175"/>
      <c r="M514" s="176" t="s">
        <v>3</v>
      </c>
      <c r="N514" s="177" t="s">
        <v>43</v>
      </c>
      <c r="O514" s="56"/>
      <c r="P514" s="150">
        <f>O514*H514</f>
        <v>0</v>
      </c>
      <c r="Q514" s="150">
        <v>4.6800000000000001E-2</v>
      </c>
      <c r="R514" s="150">
        <f>Q514*H514</f>
        <v>5.2415999999999999E-3</v>
      </c>
      <c r="S514" s="150">
        <v>0</v>
      </c>
      <c r="T514" s="151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52" t="s">
        <v>324</v>
      </c>
      <c r="AT514" s="152" t="s">
        <v>202</v>
      </c>
      <c r="AU514" s="152" t="s">
        <v>82</v>
      </c>
      <c r="AY514" s="20" t="s">
        <v>135</v>
      </c>
      <c r="BE514" s="153">
        <f>IF(N514="základní",J514,0)</f>
        <v>0</v>
      </c>
      <c r="BF514" s="153">
        <f>IF(N514="snížená",J514,0)</f>
        <v>0</v>
      </c>
      <c r="BG514" s="153">
        <f>IF(N514="zákl. přenesená",J514,0)</f>
        <v>0</v>
      </c>
      <c r="BH514" s="153">
        <f>IF(N514="sníž. přenesená",J514,0)</f>
        <v>0</v>
      </c>
      <c r="BI514" s="153">
        <f>IF(N514="nulová",J514,0)</f>
        <v>0</v>
      </c>
      <c r="BJ514" s="20" t="s">
        <v>80</v>
      </c>
      <c r="BK514" s="153">
        <f>ROUND(I514*H514,2)</f>
        <v>0</v>
      </c>
      <c r="BL514" s="20" t="s">
        <v>235</v>
      </c>
      <c r="BM514" s="152" t="s">
        <v>853</v>
      </c>
    </row>
    <row r="515" spans="1:65" s="13" customFormat="1">
      <c r="B515" s="159"/>
      <c r="D515" s="160" t="s">
        <v>146</v>
      </c>
      <c r="E515" s="161" t="s">
        <v>3</v>
      </c>
      <c r="F515" s="162" t="s">
        <v>854</v>
      </c>
      <c r="H515" s="163">
        <v>0.112</v>
      </c>
      <c r="I515" s="164"/>
      <c r="L515" s="159"/>
      <c r="M515" s="165"/>
      <c r="N515" s="166"/>
      <c r="O515" s="166"/>
      <c r="P515" s="166"/>
      <c r="Q515" s="166"/>
      <c r="R515" s="166"/>
      <c r="S515" s="166"/>
      <c r="T515" s="167"/>
      <c r="AT515" s="161" t="s">
        <v>146</v>
      </c>
      <c r="AU515" s="161" t="s">
        <v>82</v>
      </c>
      <c r="AV515" s="13" t="s">
        <v>82</v>
      </c>
      <c r="AW515" s="13" t="s">
        <v>33</v>
      </c>
      <c r="AX515" s="13" t="s">
        <v>80</v>
      </c>
      <c r="AY515" s="161" t="s">
        <v>135</v>
      </c>
    </row>
    <row r="516" spans="1:65" s="2" customFormat="1" ht="24.2" customHeight="1">
      <c r="A516" s="35"/>
      <c r="B516" s="140"/>
      <c r="C516" s="141" t="s">
        <v>855</v>
      </c>
      <c r="D516" s="141" t="s">
        <v>137</v>
      </c>
      <c r="E516" s="142" t="s">
        <v>856</v>
      </c>
      <c r="F516" s="143" t="s">
        <v>857</v>
      </c>
      <c r="G516" s="144" t="s">
        <v>785</v>
      </c>
      <c r="H516" s="201"/>
      <c r="I516" s="146"/>
      <c r="J516" s="147">
        <f>ROUND(I516*H516,2)</f>
        <v>0</v>
      </c>
      <c r="K516" s="143" t="s">
        <v>141</v>
      </c>
      <c r="L516" s="36"/>
      <c r="M516" s="148" t="s">
        <v>3</v>
      </c>
      <c r="N516" s="149" t="s">
        <v>43</v>
      </c>
      <c r="O516" s="56"/>
      <c r="P516" s="150">
        <f>O516*H516</f>
        <v>0</v>
      </c>
      <c r="Q516" s="150">
        <v>0</v>
      </c>
      <c r="R516" s="150">
        <f>Q516*H516</f>
        <v>0</v>
      </c>
      <c r="S516" s="150">
        <v>0</v>
      </c>
      <c r="T516" s="151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152" t="s">
        <v>235</v>
      </c>
      <c r="AT516" s="152" t="s">
        <v>137</v>
      </c>
      <c r="AU516" s="152" t="s">
        <v>82</v>
      </c>
      <c r="AY516" s="20" t="s">
        <v>135</v>
      </c>
      <c r="BE516" s="153">
        <f>IF(N516="základní",J516,0)</f>
        <v>0</v>
      </c>
      <c r="BF516" s="153">
        <f>IF(N516="snížená",J516,0)</f>
        <v>0</v>
      </c>
      <c r="BG516" s="153">
        <f>IF(N516="zákl. přenesená",J516,0)</f>
        <v>0</v>
      </c>
      <c r="BH516" s="153">
        <f>IF(N516="sníž. přenesená",J516,0)</f>
        <v>0</v>
      </c>
      <c r="BI516" s="153">
        <f>IF(N516="nulová",J516,0)</f>
        <v>0</v>
      </c>
      <c r="BJ516" s="20" t="s">
        <v>80</v>
      </c>
      <c r="BK516" s="153">
        <f>ROUND(I516*H516,2)</f>
        <v>0</v>
      </c>
      <c r="BL516" s="20" t="s">
        <v>235</v>
      </c>
      <c r="BM516" s="152" t="s">
        <v>858</v>
      </c>
    </row>
    <row r="517" spans="1:65" s="2" customFormat="1">
      <c r="A517" s="35"/>
      <c r="B517" s="36"/>
      <c r="C517" s="35"/>
      <c r="D517" s="154" t="s">
        <v>144</v>
      </c>
      <c r="E517" s="35"/>
      <c r="F517" s="155" t="s">
        <v>859</v>
      </c>
      <c r="G517" s="35"/>
      <c r="H517" s="35"/>
      <c r="I517" s="156"/>
      <c r="J517" s="35"/>
      <c r="K517" s="35"/>
      <c r="L517" s="36"/>
      <c r="M517" s="157"/>
      <c r="N517" s="158"/>
      <c r="O517" s="56"/>
      <c r="P517" s="56"/>
      <c r="Q517" s="56"/>
      <c r="R517" s="56"/>
      <c r="S517" s="56"/>
      <c r="T517" s="57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T517" s="20" t="s">
        <v>144</v>
      </c>
      <c r="AU517" s="20" t="s">
        <v>82</v>
      </c>
    </row>
    <row r="518" spans="1:65" s="12" customFormat="1" ht="22.9" customHeight="1">
      <c r="B518" s="127"/>
      <c r="D518" s="128" t="s">
        <v>71</v>
      </c>
      <c r="E518" s="138" t="s">
        <v>860</v>
      </c>
      <c r="F518" s="138" t="s">
        <v>861</v>
      </c>
      <c r="I518" s="130"/>
      <c r="J518" s="139">
        <f>BK518</f>
        <v>0</v>
      </c>
      <c r="L518" s="127"/>
      <c r="M518" s="132"/>
      <c r="N518" s="133"/>
      <c r="O518" s="133"/>
      <c r="P518" s="134">
        <f>SUM(P519:P521)</f>
        <v>0</v>
      </c>
      <c r="Q518" s="133"/>
      <c r="R518" s="134">
        <f>SUM(R519:R521)</f>
        <v>0</v>
      </c>
      <c r="S518" s="133"/>
      <c r="T518" s="135">
        <f>SUM(T519:T521)</f>
        <v>9.5200000000000007E-3</v>
      </c>
      <c r="AR518" s="128" t="s">
        <v>82</v>
      </c>
      <c r="AT518" s="136" t="s">
        <v>71</v>
      </c>
      <c r="AU518" s="136" t="s">
        <v>80</v>
      </c>
      <c r="AY518" s="128" t="s">
        <v>135</v>
      </c>
      <c r="BK518" s="137">
        <f>SUM(BK519:BK521)</f>
        <v>0</v>
      </c>
    </row>
    <row r="519" spans="1:65" s="2" customFormat="1" ht="16.5" customHeight="1">
      <c r="A519" s="35"/>
      <c r="B519" s="140"/>
      <c r="C519" s="141" t="s">
        <v>862</v>
      </c>
      <c r="D519" s="141" t="s">
        <v>137</v>
      </c>
      <c r="E519" s="142" t="s">
        <v>863</v>
      </c>
      <c r="F519" s="143" t="s">
        <v>864</v>
      </c>
      <c r="G519" s="144" t="s">
        <v>140</v>
      </c>
      <c r="H519" s="145">
        <v>0.4</v>
      </c>
      <c r="I519" s="146"/>
      <c r="J519" s="147">
        <f>ROUND(I519*H519,2)</f>
        <v>0</v>
      </c>
      <c r="K519" s="143" t="s">
        <v>141</v>
      </c>
      <c r="L519" s="36"/>
      <c r="M519" s="148" t="s">
        <v>3</v>
      </c>
      <c r="N519" s="149" t="s">
        <v>43</v>
      </c>
      <c r="O519" s="56"/>
      <c r="P519" s="150">
        <f>O519*H519</f>
        <v>0</v>
      </c>
      <c r="Q519" s="150">
        <v>0</v>
      </c>
      <c r="R519" s="150">
        <f>Q519*H519</f>
        <v>0</v>
      </c>
      <c r="S519" s="150">
        <v>2.3800000000000002E-2</v>
      </c>
      <c r="T519" s="151">
        <f>S519*H519</f>
        <v>9.5200000000000007E-3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152" t="s">
        <v>235</v>
      </c>
      <c r="AT519" s="152" t="s">
        <v>137</v>
      </c>
      <c r="AU519" s="152" t="s">
        <v>82</v>
      </c>
      <c r="AY519" s="20" t="s">
        <v>135</v>
      </c>
      <c r="BE519" s="153">
        <f>IF(N519="základní",J519,0)</f>
        <v>0</v>
      </c>
      <c r="BF519" s="153">
        <f>IF(N519="snížená",J519,0)</f>
        <v>0</v>
      </c>
      <c r="BG519" s="153">
        <f>IF(N519="zákl. přenesená",J519,0)</f>
        <v>0</v>
      </c>
      <c r="BH519" s="153">
        <f>IF(N519="sníž. přenesená",J519,0)</f>
        <v>0</v>
      </c>
      <c r="BI519" s="153">
        <f>IF(N519="nulová",J519,0)</f>
        <v>0</v>
      </c>
      <c r="BJ519" s="20" t="s">
        <v>80</v>
      </c>
      <c r="BK519" s="153">
        <f>ROUND(I519*H519,2)</f>
        <v>0</v>
      </c>
      <c r="BL519" s="20" t="s">
        <v>235</v>
      </c>
      <c r="BM519" s="152" t="s">
        <v>865</v>
      </c>
    </row>
    <row r="520" spans="1:65" s="2" customFormat="1">
      <c r="A520" s="35"/>
      <c r="B520" s="36"/>
      <c r="C520" s="35"/>
      <c r="D520" s="154" t="s">
        <v>144</v>
      </c>
      <c r="E520" s="35"/>
      <c r="F520" s="155" t="s">
        <v>866</v>
      </c>
      <c r="G520" s="35"/>
      <c r="H520" s="35"/>
      <c r="I520" s="156"/>
      <c r="J520" s="35"/>
      <c r="K520" s="35"/>
      <c r="L520" s="36"/>
      <c r="M520" s="157"/>
      <c r="N520" s="158"/>
      <c r="O520" s="56"/>
      <c r="P520" s="56"/>
      <c r="Q520" s="56"/>
      <c r="R520" s="56"/>
      <c r="S520" s="56"/>
      <c r="T520" s="57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T520" s="20" t="s">
        <v>144</v>
      </c>
      <c r="AU520" s="20" t="s">
        <v>82</v>
      </c>
    </row>
    <row r="521" spans="1:65" s="13" customFormat="1">
      <c r="B521" s="159"/>
      <c r="D521" s="160" t="s">
        <v>146</v>
      </c>
      <c r="E521" s="161" t="s">
        <v>3</v>
      </c>
      <c r="F521" s="162" t="s">
        <v>867</v>
      </c>
      <c r="H521" s="163">
        <v>0.4</v>
      </c>
      <c r="I521" s="164"/>
      <c r="L521" s="159"/>
      <c r="M521" s="165"/>
      <c r="N521" s="166"/>
      <c r="O521" s="166"/>
      <c r="P521" s="166"/>
      <c r="Q521" s="166"/>
      <c r="R521" s="166"/>
      <c r="S521" s="166"/>
      <c r="T521" s="167"/>
      <c r="AT521" s="161" t="s">
        <v>146</v>
      </c>
      <c r="AU521" s="161" t="s">
        <v>82</v>
      </c>
      <c r="AV521" s="13" t="s">
        <v>82</v>
      </c>
      <c r="AW521" s="13" t="s">
        <v>33</v>
      </c>
      <c r="AX521" s="13" t="s">
        <v>80</v>
      </c>
      <c r="AY521" s="161" t="s">
        <v>135</v>
      </c>
    </row>
    <row r="522" spans="1:65" s="12" customFormat="1" ht="22.9" customHeight="1">
      <c r="B522" s="127"/>
      <c r="D522" s="128" t="s">
        <v>71</v>
      </c>
      <c r="E522" s="138" t="s">
        <v>868</v>
      </c>
      <c r="F522" s="138" t="s">
        <v>869</v>
      </c>
      <c r="I522" s="130"/>
      <c r="J522" s="139">
        <f>BK522</f>
        <v>0</v>
      </c>
      <c r="L522" s="127"/>
      <c r="M522" s="132"/>
      <c r="N522" s="133"/>
      <c r="O522" s="133"/>
      <c r="P522" s="134">
        <f>SUM(P523:P532)</f>
        <v>0</v>
      </c>
      <c r="Q522" s="133"/>
      <c r="R522" s="134">
        <f>SUM(R523:R532)</f>
        <v>2.7999999999999995E-3</v>
      </c>
      <c r="S522" s="133"/>
      <c r="T522" s="135">
        <f>SUM(T523:T532)</f>
        <v>0</v>
      </c>
      <c r="AR522" s="128" t="s">
        <v>82</v>
      </c>
      <c r="AT522" s="136" t="s">
        <v>71</v>
      </c>
      <c r="AU522" s="136" t="s">
        <v>80</v>
      </c>
      <c r="AY522" s="128" t="s">
        <v>135</v>
      </c>
      <c r="BK522" s="137">
        <f>SUM(BK523:BK532)</f>
        <v>0</v>
      </c>
    </row>
    <row r="523" spans="1:65" s="2" customFormat="1" ht="16.5" customHeight="1">
      <c r="A523" s="35"/>
      <c r="B523" s="140"/>
      <c r="C523" s="141" t="s">
        <v>870</v>
      </c>
      <c r="D523" s="141" t="s">
        <v>137</v>
      </c>
      <c r="E523" s="142" t="s">
        <v>871</v>
      </c>
      <c r="F523" s="143" t="s">
        <v>872</v>
      </c>
      <c r="G523" s="144" t="s">
        <v>192</v>
      </c>
      <c r="H523" s="145">
        <v>10</v>
      </c>
      <c r="I523" s="146"/>
      <c r="J523" s="147">
        <f>ROUND(I523*H523,2)</f>
        <v>0</v>
      </c>
      <c r="K523" s="143" t="s">
        <v>141</v>
      </c>
      <c r="L523" s="36"/>
      <c r="M523" s="148" t="s">
        <v>3</v>
      </c>
      <c r="N523" s="149" t="s">
        <v>43</v>
      </c>
      <c r="O523" s="56"/>
      <c r="P523" s="150">
        <f>O523*H523</f>
        <v>0</v>
      </c>
      <c r="Q523" s="150">
        <v>0</v>
      </c>
      <c r="R523" s="150">
        <f>Q523*H523</f>
        <v>0</v>
      </c>
      <c r="S523" s="150">
        <v>0</v>
      </c>
      <c r="T523" s="151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152" t="s">
        <v>235</v>
      </c>
      <c r="AT523" s="152" t="s">
        <v>137</v>
      </c>
      <c r="AU523" s="152" t="s">
        <v>82</v>
      </c>
      <c r="AY523" s="20" t="s">
        <v>135</v>
      </c>
      <c r="BE523" s="153">
        <f>IF(N523="základní",J523,0)</f>
        <v>0</v>
      </c>
      <c r="BF523" s="153">
        <f>IF(N523="snížená",J523,0)</f>
        <v>0</v>
      </c>
      <c r="BG523" s="153">
        <f>IF(N523="zákl. přenesená",J523,0)</f>
        <v>0</v>
      </c>
      <c r="BH523" s="153">
        <f>IF(N523="sníž. přenesená",J523,0)</f>
        <v>0</v>
      </c>
      <c r="BI523" s="153">
        <f>IF(N523="nulová",J523,0)</f>
        <v>0</v>
      </c>
      <c r="BJ523" s="20" t="s">
        <v>80</v>
      </c>
      <c r="BK523" s="153">
        <f>ROUND(I523*H523,2)</f>
        <v>0</v>
      </c>
      <c r="BL523" s="20" t="s">
        <v>235</v>
      </c>
      <c r="BM523" s="152" t="s">
        <v>873</v>
      </c>
    </row>
    <row r="524" spans="1:65" s="2" customFormat="1">
      <c r="A524" s="35"/>
      <c r="B524" s="36"/>
      <c r="C524" s="35"/>
      <c r="D524" s="154" t="s">
        <v>144</v>
      </c>
      <c r="E524" s="35"/>
      <c r="F524" s="155" t="s">
        <v>874</v>
      </c>
      <c r="G524" s="35"/>
      <c r="H524" s="35"/>
      <c r="I524" s="156"/>
      <c r="J524" s="35"/>
      <c r="K524" s="35"/>
      <c r="L524" s="36"/>
      <c r="M524" s="157"/>
      <c r="N524" s="158"/>
      <c r="O524" s="56"/>
      <c r="P524" s="56"/>
      <c r="Q524" s="56"/>
      <c r="R524" s="56"/>
      <c r="S524" s="56"/>
      <c r="T524" s="57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T524" s="20" t="s">
        <v>144</v>
      </c>
      <c r="AU524" s="20" t="s">
        <v>82</v>
      </c>
    </row>
    <row r="525" spans="1:65" s="2" customFormat="1" ht="16.5" customHeight="1">
      <c r="A525" s="35"/>
      <c r="B525" s="140"/>
      <c r="C525" s="168" t="s">
        <v>875</v>
      </c>
      <c r="D525" s="168" t="s">
        <v>202</v>
      </c>
      <c r="E525" s="169" t="s">
        <v>876</v>
      </c>
      <c r="F525" s="170" t="s">
        <v>877</v>
      </c>
      <c r="G525" s="171" t="s">
        <v>192</v>
      </c>
      <c r="H525" s="172">
        <v>10</v>
      </c>
      <c r="I525" s="173"/>
      <c r="J525" s="174">
        <f>ROUND(I525*H525,2)</f>
        <v>0</v>
      </c>
      <c r="K525" s="170" t="s">
        <v>141</v>
      </c>
      <c r="L525" s="175"/>
      <c r="M525" s="176" t="s">
        <v>3</v>
      </c>
      <c r="N525" s="177" t="s">
        <v>43</v>
      </c>
      <c r="O525" s="56"/>
      <c r="P525" s="150">
        <f>O525*H525</f>
        <v>0</v>
      </c>
      <c r="Q525" s="150">
        <v>2.7999999999999998E-4</v>
      </c>
      <c r="R525" s="150">
        <f>Q525*H525</f>
        <v>2.7999999999999995E-3</v>
      </c>
      <c r="S525" s="150">
        <v>0</v>
      </c>
      <c r="T525" s="151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152" t="s">
        <v>324</v>
      </c>
      <c r="AT525" s="152" t="s">
        <v>202</v>
      </c>
      <c r="AU525" s="152" t="s">
        <v>82</v>
      </c>
      <c r="AY525" s="20" t="s">
        <v>135</v>
      </c>
      <c r="BE525" s="153">
        <f>IF(N525="základní",J525,0)</f>
        <v>0</v>
      </c>
      <c r="BF525" s="153">
        <f>IF(N525="snížená",J525,0)</f>
        <v>0</v>
      </c>
      <c r="BG525" s="153">
        <f>IF(N525="zákl. přenesená",J525,0)</f>
        <v>0</v>
      </c>
      <c r="BH525" s="153">
        <f>IF(N525="sníž. přenesená",J525,0)</f>
        <v>0</v>
      </c>
      <c r="BI525" s="153">
        <f>IF(N525="nulová",J525,0)</f>
        <v>0</v>
      </c>
      <c r="BJ525" s="20" t="s">
        <v>80</v>
      </c>
      <c r="BK525" s="153">
        <f>ROUND(I525*H525,2)</f>
        <v>0</v>
      </c>
      <c r="BL525" s="20" t="s">
        <v>235</v>
      </c>
      <c r="BM525" s="152" t="s">
        <v>878</v>
      </c>
    </row>
    <row r="526" spans="1:65" s="2" customFormat="1" ht="16.5" customHeight="1">
      <c r="A526" s="35"/>
      <c r="B526" s="140"/>
      <c r="C526" s="141" t="s">
        <v>879</v>
      </c>
      <c r="D526" s="141" t="s">
        <v>137</v>
      </c>
      <c r="E526" s="142" t="s">
        <v>880</v>
      </c>
      <c r="F526" s="143" t="s">
        <v>881</v>
      </c>
      <c r="G526" s="144" t="s">
        <v>602</v>
      </c>
      <c r="H526" s="145">
        <v>1</v>
      </c>
      <c r="I526" s="146"/>
      <c r="J526" s="147">
        <f>ROUND(I526*H526,2)</f>
        <v>0</v>
      </c>
      <c r="K526" s="143" t="s">
        <v>3</v>
      </c>
      <c r="L526" s="36"/>
      <c r="M526" s="148" t="s">
        <v>3</v>
      </c>
      <c r="N526" s="149" t="s">
        <v>43</v>
      </c>
      <c r="O526" s="56"/>
      <c r="P526" s="150">
        <f>O526*H526</f>
        <v>0</v>
      </c>
      <c r="Q526" s="150">
        <v>0</v>
      </c>
      <c r="R526" s="150">
        <f>Q526*H526</f>
        <v>0</v>
      </c>
      <c r="S526" s="150">
        <v>0</v>
      </c>
      <c r="T526" s="151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152" t="s">
        <v>235</v>
      </c>
      <c r="AT526" s="152" t="s">
        <v>137</v>
      </c>
      <c r="AU526" s="152" t="s">
        <v>82</v>
      </c>
      <c r="AY526" s="20" t="s">
        <v>135</v>
      </c>
      <c r="BE526" s="153">
        <f>IF(N526="základní",J526,0)</f>
        <v>0</v>
      </c>
      <c r="BF526" s="153">
        <f>IF(N526="snížená",J526,0)</f>
        <v>0</v>
      </c>
      <c r="BG526" s="153">
        <f>IF(N526="zákl. přenesená",J526,0)</f>
        <v>0</v>
      </c>
      <c r="BH526" s="153">
        <f>IF(N526="sníž. přenesená",J526,0)</f>
        <v>0</v>
      </c>
      <c r="BI526" s="153">
        <f>IF(N526="nulová",J526,0)</f>
        <v>0</v>
      </c>
      <c r="BJ526" s="20" t="s">
        <v>80</v>
      </c>
      <c r="BK526" s="153">
        <f>ROUND(I526*H526,2)</f>
        <v>0</v>
      </c>
      <c r="BL526" s="20" t="s">
        <v>235</v>
      </c>
      <c r="BM526" s="152" t="s">
        <v>882</v>
      </c>
    </row>
    <row r="527" spans="1:65" s="15" customFormat="1">
      <c r="B527" s="186"/>
      <c r="D527" s="160" t="s">
        <v>146</v>
      </c>
      <c r="E527" s="187" t="s">
        <v>3</v>
      </c>
      <c r="F527" s="188" t="s">
        <v>883</v>
      </c>
      <c r="H527" s="187" t="s">
        <v>3</v>
      </c>
      <c r="I527" s="189"/>
      <c r="L527" s="186"/>
      <c r="M527" s="190"/>
      <c r="N527" s="191"/>
      <c r="O527" s="191"/>
      <c r="P527" s="191"/>
      <c r="Q527" s="191"/>
      <c r="R527" s="191"/>
      <c r="S527" s="191"/>
      <c r="T527" s="192"/>
      <c r="AT527" s="187" t="s">
        <v>146</v>
      </c>
      <c r="AU527" s="187" t="s">
        <v>82</v>
      </c>
      <c r="AV527" s="15" t="s">
        <v>80</v>
      </c>
      <c r="AW527" s="15" t="s">
        <v>33</v>
      </c>
      <c r="AX527" s="15" t="s">
        <v>72</v>
      </c>
      <c r="AY527" s="187" t="s">
        <v>135</v>
      </c>
    </row>
    <row r="528" spans="1:65" s="15" customFormat="1">
      <c r="B528" s="186"/>
      <c r="D528" s="160" t="s">
        <v>146</v>
      </c>
      <c r="E528" s="187" t="s">
        <v>3</v>
      </c>
      <c r="F528" s="188" t="s">
        <v>884</v>
      </c>
      <c r="H528" s="187" t="s">
        <v>3</v>
      </c>
      <c r="I528" s="189"/>
      <c r="L528" s="186"/>
      <c r="M528" s="190"/>
      <c r="N528" s="191"/>
      <c r="O528" s="191"/>
      <c r="P528" s="191"/>
      <c r="Q528" s="191"/>
      <c r="R528" s="191"/>
      <c r="S528" s="191"/>
      <c r="T528" s="192"/>
      <c r="AT528" s="187" t="s">
        <v>146</v>
      </c>
      <c r="AU528" s="187" t="s">
        <v>82</v>
      </c>
      <c r="AV528" s="15" t="s">
        <v>80</v>
      </c>
      <c r="AW528" s="15" t="s">
        <v>33</v>
      </c>
      <c r="AX528" s="15" t="s">
        <v>72</v>
      </c>
      <c r="AY528" s="187" t="s">
        <v>135</v>
      </c>
    </row>
    <row r="529" spans="1:65" s="15" customFormat="1">
      <c r="B529" s="186"/>
      <c r="D529" s="160" t="s">
        <v>146</v>
      </c>
      <c r="E529" s="187" t="s">
        <v>3</v>
      </c>
      <c r="F529" s="188" t="s">
        <v>885</v>
      </c>
      <c r="H529" s="187" t="s">
        <v>3</v>
      </c>
      <c r="I529" s="189"/>
      <c r="L529" s="186"/>
      <c r="M529" s="190"/>
      <c r="N529" s="191"/>
      <c r="O529" s="191"/>
      <c r="P529" s="191"/>
      <c r="Q529" s="191"/>
      <c r="R529" s="191"/>
      <c r="S529" s="191"/>
      <c r="T529" s="192"/>
      <c r="AT529" s="187" t="s">
        <v>146</v>
      </c>
      <c r="AU529" s="187" t="s">
        <v>82</v>
      </c>
      <c r="AV529" s="15" t="s">
        <v>80</v>
      </c>
      <c r="AW529" s="15" t="s">
        <v>33</v>
      </c>
      <c r="AX529" s="15" t="s">
        <v>72</v>
      </c>
      <c r="AY529" s="187" t="s">
        <v>135</v>
      </c>
    </row>
    <row r="530" spans="1:65" s="13" customFormat="1">
      <c r="B530" s="159"/>
      <c r="D530" s="160" t="s">
        <v>146</v>
      </c>
      <c r="E530" s="161" t="s">
        <v>3</v>
      </c>
      <c r="F530" s="162" t="s">
        <v>80</v>
      </c>
      <c r="H530" s="163">
        <v>1</v>
      </c>
      <c r="I530" s="164"/>
      <c r="L530" s="159"/>
      <c r="M530" s="165"/>
      <c r="N530" s="166"/>
      <c r="O530" s="166"/>
      <c r="P530" s="166"/>
      <c r="Q530" s="166"/>
      <c r="R530" s="166"/>
      <c r="S530" s="166"/>
      <c r="T530" s="167"/>
      <c r="AT530" s="161" t="s">
        <v>146</v>
      </c>
      <c r="AU530" s="161" t="s">
        <v>82</v>
      </c>
      <c r="AV530" s="13" t="s">
        <v>82</v>
      </c>
      <c r="AW530" s="13" t="s">
        <v>33</v>
      </c>
      <c r="AX530" s="13" t="s">
        <v>80</v>
      </c>
      <c r="AY530" s="161" t="s">
        <v>135</v>
      </c>
    </row>
    <row r="531" spans="1:65" s="2" customFormat="1" ht="24.2" customHeight="1">
      <c r="A531" s="35"/>
      <c r="B531" s="140"/>
      <c r="C531" s="141" t="s">
        <v>886</v>
      </c>
      <c r="D531" s="141" t="s">
        <v>137</v>
      </c>
      <c r="E531" s="142" t="s">
        <v>887</v>
      </c>
      <c r="F531" s="143" t="s">
        <v>888</v>
      </c>
      <c r="G531" s="144" t="s">
        <v>785</v>
      </c>
      <c r="H531" s="201"/>
      <c r="I531" s="146"/>
      <c r="J531" s="147">
        <f>ROUND(I531*H531,2)</f>
        <v>0</v>
      </c>
      <c r="K531" s="143" t="s">
        <v>141</v>
      </c>
      <c r="L531" s="36"/>
      <c r="M531" s="148" t="s">
        <v>3</v>
      </c>
      <c r="N531" s="149" t="s">
        <v>43</v>
      </c>
      <c r="O531" s="56"/>
      <c r="P531" s="150">
        <f>O531*H531</f>
        <v>0</v>
      </c>
      <c r="Q531" s="150">
        <v>0</v>
      </c>
      <c r="R531" s="150">
        <f>Q531*H531</f>
        <v>0</v>
      </c>
      <c r="S531" s="150">
        <v>0</v>
      </c>
      <c r="T531" s="151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152" t="s">
        <v>235</v>
      </c>
      <c r="AT531" s="152" t="s">
        <v>137</v>
      </c>
      <c r="AU531" s="152" t="s">
        <v>82</v>
      </c>
      <c r="AY531" s="20" t="s">
        <v>135</v>
      </c>
      <c r="BE531" s="153">
        <f>IF(N531="základní",J531,0)</f>
        <v>0</v>
      </c>
      <c r="BF531" s="153">
        <f>IF(N531="snížená",J531,0)</f>
        <v>0</v>
      </c>
      <c r="BG531" s="153">
        <f>IF(N531="zákl. přenesená",J531,0)</f>
        <v>0</v>
      </c>
      <c r="BH531" s="153">
        <f>IF(N531="sníž. přenesená",J531,0)</f>
        <v>0</v>
      </c>
      <c r="BI531" s="153">
        <f>IF(N531="nulová",J531,0)</f>
        <v>0</v>
      </c>
      <c r="BJ531" s="20" t="s">
        <v>80</v>
      </c>
      <c r="BK531" s="153">
        <f>ROUND(I531*H531,2)</f>
        <v>0</v>
      </c>
      <c r="BL531" s="20" t="s">
        <v>235</v>
      </c>
      <c r="BM531" s="152" t="s">
        <v>889</v>
      </c>
    </row>
    <row r="532" spans="1:65" s="2" customFormat="1">
      <c r="A532" s="35"/>
      <c r="B532" s="36"/>
      <c r="C532" s="35"/>
      <c r="D532" s="154" t="s">
        <v>144</v>
      </c>
      <c r="E532" s="35"/>
      <c r="F532" s="155" t="s">
        <v>890</v>
      </c>
      <c r="G532" s="35"/>
      <c r="H532" s="35"/>
      <c r="I532" s="156"/>
      <c r="J532" s="35"/>
      <c r="K532" s="35"/>
      <c r="L532" s="36"/>
      <c r="M532" s="157"/>
      <c r="N532" s="158"/>
      <c r="O532" s="56"/>
      <c r="P532" s="56"/>
      <c r="Q532" s="56"/>
      <c r="R532" s="56"/>
      <c r="S532" s="56"/>
      <c r="T532" s="57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T532" s="20" t="s">
        <v>144</v>
      </c>
      <c r="AU532" s="20" t="s">
        <v>82</v>
      </c>
    </row>
    <row r="533" spans="1:65" s="12" customFormat="1" ht="22.9" customHeight="1">
      <c r="B533" s="127"/>
      <c r="D533" s="128" t="s">
        <v>71</v>
      </c>
      <c r="E533" s="138" t="s">
        <v>891</v>
      </c>
      <c r="F533" s="138" t="s">
        <v>892</v>
      </c>
      <c r="I533" s="130"/>
      <c r="J533" s="139">
        <f>BK533</f>
        <v>0</v>
      </c>
      <c r="L533" s="127"/>
      <c r="M533" s="132"/>
      <c r="N533" s="133"/>
      <c r="O533" s="133"/>
      <c r="P533" s="134">
        <f>SUM(P534:P542)</f>
        <v>0</v>
      </c>
      <c r="Q533" s="133"/>
      <c r="R533" s="134">
        <f>SUM(R534:R542)</f>
        <v>0</v>
      </c>
      <c r="S533" s="133"/>
      <c r="T533" s="135">
        <f>SUM(T534:T542)</f>
        <v>0</v>
      </c>
      <c r="AR533" s="128" t="s">
        <v>82</v>
      </c>
      <c r="AT533" s="136" t="s">
        <v>71</v>
      </c>
      <c r="AU533" s="136" t="s">
        <v>80</v>
      </c>
      <c r="AY533" s="128" t="s">
        <v>135</v>
      </c>
      <c r="BK533" s="137">
        <f>SUM(BK534:BK542)</f>
        <v>0</v>
      </c>
    </row>
    <row r="534" spans="1:65" s="2" customFormat="1" ht="16.5" customHeight="1">
      <c r="A534" s="35"/>
      <c r="B534" s="140"/>
      <c r="C534" s="141" t="s">
        <v>893</v>
      </c>
      <c r="D534" s="141" t="s">
        <v>137</v>
      </c>
      <c r="E534" s="142" t="s">
        <v>894</v>
      </c>
      <c r="F534" s="143" t="s">
        <v>895</v>
      </c>
      <c r="G534" s="144" t="s">
        <v>602</v>
      </c>
      <c r="H534" s="145">
        <v>1</v>
      </c>
      <c r="I534" s="146"/>
      <c r="J534" s="147">
        <f>ROUND(I534*H534,2)</f>
        <v>0</v>
      </c>
      <c r="K534" s="143" t="s">
        <v>3</v>
      </c>
      <c r="L534" s="36"/>
      <c r="M534" s="148" t="s">
        <v>3</v>
      </c>
      <c r="N534" s="149" t="s">
        <v>43</v>
      </c>
      <c r="O534" s="56"/>
      <c r="P534" s="150">
        <f>O534*H534</f>
        <v>0</v>
      </c>
      <c r="Q534" s="150">
        <v>0</v>
      </c>
      <c r="R534" s="150">
        <f>Q534*H534</f>
        <v>0</v>
      </c>
      <c r="S534" s="150">
        <v>0</v>
      </c>
      <c r="T534" s="151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152" t="s">
        <v>235</v>
      </c>
      <c r="AT534" s="152" t="s">
        <v>137</v>
      </c>
      <c r="AU534" s="152" t="s">
        <v>82</v>
      </c>
      <c r="AY534" s="20" t="s">
        <v>135</v>
      </c>
      <c r="BE534" s="153">
        <f>IF(N534="základní",J534,0)</f>
        <v>0</v>
      </c>
      <c r="BF534" s="153">
        <f>IF(N534="snížená",J534,0)</f>
        <v>0</v>
      </c>
      <c r="BG534" s="153">
        <f>IF(N534="zákl. přenesená",J534,0)</f>
        <v>0</v>
      </c>
      <c r="BH534" s="153">
        <f>IF(N534="sníž. přenesená",J534,0)</f>
        <v>0</v>
      </c>
      <c r="BI534" s="153">
        <f>IF(N534="nulová",J534,0)</f>
        <v>0</v>
      </c>
      <c r="BJ534" s="20" t="s">
        <v>80</v>
      </c>
      <c r="BK534" s="153">
        <f>ROUND(I534*H534,2)</f>
        <v>0</v>
      </c>
      <c r="BL534" s="20" t="s">
        <v>235</v>
      </c>
      <c r="BM534" s="152" t="s">
        <v>896</v>
      </c>
    </row>
    <row r="535" spans="1:65" s="15" customFormat="1">
      <c r="B535" s="186"/>
      <c r="D535" s="160" t="s">
        <v>146</v>
      </c>
      <c r="E535" s="187" t="s">
        <v>3</v>
      </c>
      <c r="F535" s="188" t="s">
        <v>897</v>
      </c>
      <c r="H535" s="187" t="s">
        <v>3</v>
      </c>
      <c r="I535" s="189"/>
      <c r="L535" s="186"/>
      <c r="M535" s="190"/>
      <c r="N535" s="191"/>
      <c r="O535" s="191"/>
      <c r="P535" s="191"/>
      <c r="Q535" s="191"/>
      <c r="R535" s="191"/>
      <c r="S535" s="191"/>
      <c r="T535" s="192"/>
      <c r="AT535" s="187" t="s">
        <v>146</v>
      </c>
      <c r="AU535" s="187" t="s">
        <v>82</v>
      </c>
      <c r="AV535" s="15" t="s">
        <v>80</v>
      </c>
      <c r="AW535" s="15" t="s">
        <v>33</v>
      </c>
      <c r="AX535" s="15" t="s">
        <v>72</v>
      </c>
      <c r="AY535" s="187" t="s">
        <v>135</v>
      </c>
    </row>
    <row r="536" spans="1:65" s="15" customFormat="1">
      <c r="B536" s="186"/>
      <c r="D536" s="160" t="s">
        <v>146</v>
      </c>
      <c r="E536" s="187" t="s">
        <v>3</v>
      </c>
      <c r="F536" s="188" t="s">
        <v>2187</v>
      </c>
      <c r="H536" s="187" t="s">
        <v>3</v>
      </c>
      <c r="I536" s="189"/>
      <c r="L536" s="186"/>
      <c r="M536" s="190"/>
      <c r="N536" s="191"/>
      <c r="O536" s="191"/>
      <c r="P536" s="191"/>
      <c r="Q536" s="191"/>
      <c r="R536" s="191"/>
      <c r="S536" s="191"/>
      <c r="T536" s="192"/>
      <c r="AT536" s="187" t="s">
        <v>146</v>
      </c>
      <c r="AU536" s="187" t="s">
        <v>82</v>
      </c>
      <c r="AV536" s="15" t="s">
        <v>80</v>
      </c>
      <c r="AW536" s="15" t="s">
        <v>33</v>
      </c>
      <c r="AX536" s="15" t="s">
        <v>72</v>
      </c>
      <c r="AY536" s="187" t="s">
        <v>135</v>
      </c>
    </row>
    <row r="537" spans="1:65" s="15" customFormat="1">
      <c r="B537" s="186"/>
      <c r="D537" s="160" t="s">
        <v>146</v>
      </c>
      <c r="E537" s="187" t="s">
        <v>3</v>
      </c>
      <c r="F537" s="188" t="s">
        <v>2188</v>
      </c>
      <c r="H537" s="187" t="s">
        <v>3</v>
      </c>
      <c r="I537" s="189"/>
      <c r="L537" s="186"/>
      <c r="M537" s="190"/>
      <c r="N537" s="191"/>
      <c r="O537" s="191"/>
      <c r="P537" s="191"/>
      <c r="Q537" s="191"/>
      <c r="R537" s="191"/>
      <c r="S537" s="191"/>
      <c r="T537" s="192"/>
      <c r="AT537" s="187" t="s">
        <v>146</v>
      </c>
      <c r="AU537" s="187" t="s">
        <v>82</v>
      </c>
      <c r="AV537" s="15" t="s">
        <v>80</v>
      </c>
      <c r="AW537" s="15" t="s">
        <v>33</v>
      </c>
      <c r="AX537" s="15" t="s">
        <v>72</v>
      </c>
      <c r="AY537" s="187" t="s">
        <v>135</v>
      </c>
    </row>
    <row r="538" spans="1:65" s="15" customFormat="1">
      <c r="B538" s="186"/>
      <c r="D538" s="160" t="s">
        <v>146</v>
      </c>
      <c r="E538" s="187" t="s">
        <v>3</v>
      </c>
      <c r="F538" s="188" t="s">
        <v>898</v>
      </c>
      <c r="H538" s="187" t="s">
        <v>3</v>
      </c>
      <c r="I538" s="189"/>
      <c r="L538" s="186"/>
      <c r="M538" s="190"/>
      <c r="N538" s="191"/>
      <c r="O538" s="191"/>
      <c r="P538" s="191"/>
      <c r="Q538" s="191"/>
      <c r="R538" s="191"/>
      <c r="S538" s="191"/>
      <c r="T538" s="192"/>
      <c r="AT538" s="187" t="s">
        <v>146</v>
      </c>
      <c r="AU538" s="187" t="s">
        <v>82</v>
      </c>
      <c r="AV538" s="15" t="s">
        <v>80</v>
      </c>
      <c r="AW538" s="15" t="s">
        <v>33</v>
      </c>
      <c r="AX538" s="15" t="s">
        <v>72</v>
      </c>
      <c r="AY538" s="187" t="s">
        <v>135</v>
      </c>
    </row>
    <row r="539" spans="1:65" s="15" customFormat="1">
      <c r="B539" s="186"/>
      <c r="D539" s="160" t="s">
        <v>146</v>
      </c>
      <c r="E539" s="187" t="s">
        <v>3</v>
      </c>
      <c r="F539" s="188" t="s">
        <v>899</v>
      </c>
      <c r="H539" s="187" t="s">
        <v>3</v>
      </c>
      <c r="I539" s="189"/>
      <c r="L539" s="186"/>
      <c r="M539" s="190"/>
      <c r="N539" s="191"/>
      <c r="O539" s="191"/>
      <c r="P539" s="191"/>
      <c r="Q539" s="191"/>
      <c r="R539" s="191"/>
      <c r="S539" s="191"/>
      <c r="T539" s="192"/>
      <c r="AT539" s="187" t="s">
        <v>146</v>
      </c>
      <c r="AU539" s="187" t="s">
        <v>82</v>
      </c>
      <c r="AV539" s="15" t="s">
        <v>80</v>
      </c>
      <c r="AW539" s="15" t="s">
        <v>33</v>
      </c>
      <c r="AX539" s="15" t="s">
        <v>72</v>
      </c>
      <c r="AY539" s="187" t="s">
        <v>135</v>
      </c>
    </row>
    <row r="540" spans="1:65" s="15" customFormat="1">
      <c r="B540" s="186"/>
      <c r="D540" s="160" t="s">
        <v>146</v>
      </c>
      <c r="E540" s="187" t="s">
        <v>3</v>
      </c>
      <c r="F540" s="188" t="s">
        <v>900</v>
      </c>
      <c r="H540" s="187" t="s">
        <v>3</v>
      </c>
      <c r="I540" s="189"/>
      <c r="L540" s="186"/>
      <c r="M540" s="190"/>
      <c r="N540" s="191"/>
      <c r="O540" s="191"/>
      <c r="P540" s="191"/>
      <c r="Q540" s="191"/>
      <c r="R540" s="191"/>
      <c r="S540" s="191"/>
      <c r="T540" s="192"/>
      <c r="AT540" s="187" t="s">
        <v>146</v>
      </c>
      <c r="AU540" s="187" t="s">
        <v>82</v>
      </c>
      <c r="AV540" s="15" t="s">
        <v>80</v>
      </c>
      <c r="AW540" s="15" t="s">
        <v>33</v>
      </c>
      <c r="AX540" s="15" t="s">
        <v>72</v>
      </c>
      <c r="AY540" s="187" t="s">
        <v>135</v>
      </c>
    </row>
    <row r="541" spans="1:65" s="15" customFormat="1">
      <c r="B541" s="186"/>
      <c r="D541" s="160" t="s">
        <v>146</v>
      </c>
      <c r="E541" s="187" t="s">
        <v>3</v>
      </c>
      <c r="F541" s="188" t="s">
        <v>901</v>
      </c>
      <c r="H541" s="187" t="s">
        <v>3</v>
      </c>
      <c r="I541" s="189"/>
      <c r="L541" s="186"/>
      <c r="M541" s="190"/>
      <c r="N541" s="191"/>
      <c r="O541" s="191"/>
      <c r="P541" s="191"/>
      <c r="Q541" s="191"/>
      <c r="R541" s="191"/>
      <c r="S541" s="191"/>
      <c r="T541" s="192"/>
      <c r="AT541" s="187" t="s">
        <v>146</v>
      </c>
      <c r="AU541" s="187" t="s">
        <v>82</v>
      </c>
      <c r="AV541" s="15" t="s">
        <v>80</v>
      </c>
      <c r="AW541" s="15" t="s">
        <v>33</v>
      </c>
      <c r="AX541" s="15" t="s">
        <v>72</v>
      </c>
      <c r="AY541" s="187" t="s">
        <v>135</v>
      </c>
    </row>
    <row r="542" spans="1:65" s="13" customFormat="1">
      <c r="B542" s="159"/>
      <c r="D542" s="160" t="s">
        <v>146</v>
      </c>
      <c r="E542" s="161" t="s">
        <v>3</v>
      </c>
      <c r="F542" s="162" t="s">
        <v>80</v>
      </c>
      <c r="H542" s="163">
        <v>1</v>
      </c>
      <c r="I542" s="164"/>
      <c r="L542" s="159"/>
      <c r="M542" s="165"/>
      <c r="N542" s="166"/>
      <c r="O542" s="166"/>
      <c r="P542" s="166"/>
      <c r="Q542" s="166"/>
      <c r="R542" s="166"/>
      <c r="S542" s="166"/>
      <c r="T542" s="167"/>
      <c r="AT542" s="161" t="s">
        <v>146</v>
      </c>
      <c r="AU542" s="161" t="s">
        <v>82</v>
      </c>
      <c r="AV542" s="13" t="s">
        <v>82</v>
      </c>
      <c r="AW542" s="13" t="s">
        <v>33</v>
      </c>
      <c r="AX542" s="13" t="s">
        <v>80</v>
      </c>
      <c r="AY542" s="161" t="s">
        <v>135</v>
      </c>
    </row>
    <row r="543" spans="1:65" s="12" customFormat="1" ht="22.9" customHeight="1">
      <c r="B543" s="127"/>
      <c r="D543" s="128" t="s">
        <v>71</v>
      </c>
      <c r="E543" s="138" t="s">
        <v>902</v>
      </c>
      <c r="F543" s="138" t="s">
        <v>903</v>
      </c>
      <c r="I543" s="130"/>
      <c r="J543" s="139">
        <f>BK543</f>
        <v>0</v>
      </c>
      <c r="L543" s="127"/>
      <c r="M543" s="132"/>
      <c r="N543" s="133"/>
      <c r="O543" s="133"/>
      <c r="P543" s="134">
        <f>SUM(P544:P587)</f>
        <v>0</v>
      </c>
      <c r="Q543" s="133"/>
      <c r="R543" s="134">
        <f>SUM(R544:R587)</f>
        <v>3.4657684100000004</v>
      </c>
      <c r="S543" s="133"/>
      <c r="T543" s="135">
        <f>SUM(T544:T587)</f>
        <v>9.4482899999999995E-2</v>
      </c>
      <c r="AR543" s="128" t="s">
        <v>82</v>
      </c>
      <c r="AT543" s="136" t="s">
        <v>71</v>
      </c>
      <c r="AU543" s="136" t="s">
        <v>80</v>
      </c>
      <c r="AY543" s="128" t="s">
        <v>135</v>
      </c>
      <c r="BK543" s="137">
        <f>SUM(BK544:BK587)</f>
        <v>0</v>
      </c>
    </row>
    <row r="544" spans="1:65" s="2" customFormat="1" ht="37.9" customHeight="1">
      <c r="A544" s="35"/>
      <c r="B544" s="140"/>
      <c r="C544" s="141" t="s">
        <v>904</v>
      </c>
      <c r="D544" s="141" t="s">
        <v>137</v>
      </c>
      <c r="E544" s="142" t="s">
        <v>905</v>
      </c>
      <c r="F544" s="143" t="s">
        <v>906</v>
      </c>
      <c r="G544" s="144" t="s">
        <v>140</v>
      </c>
      <c r="H544" s="145">
        <v>30.907</v>
      </c>
      <c r="I544" s="146"/>
      <c r="J544" s="147">
        <f>ROUND(I544*H544,2)</f>
        <v>0</v>
      </c>
      <c r="K544" s="143" t="s">
        <v>141</v>
      </c>
      <c r="L544" s="36"/>
      <c r="M544" s="148" t="s">
        <v>3</v>
      </c>
      <c r="N544" s="149" t="s">
        <v>43</v>
      </c>
      <c r="O544" s="56"/>
      <c r="P544" s="150">
        <f>O544*H544</f>
        <v>0</v>
      </c>
      <c r="Q544" s="150">
        <v>4.4290000000000003E-2</v>
      </c>
      <c r="R544" s="150">
        <f>Q544*H544</f>
        <v>1.36887103</v>
      </c>
      <c r="S544" s="150">
        <v>0</v>
      </c>
      <c r="T544" s="151">
        <f>S544*H544</f>
        <v>0</v>
      </c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R544" s="152" t="s">
        <v>235</v>
      </c>
      <c r="AT544" s="152" t="s">
        <v>137</v>
      </c>
      <c r="AU544" s="152" t="s">
        <v>82</v>
      </c>
      <c r="AY544" s="20" t="s">
        <v>135</v>
      </c>
      <c r="BE544" s="153">
        <f>IF(N544="základní",J544,0)</f>
        <v>0</v>
      </c>
      <c r="BF544" s="153">
        <f>IF(N544="snížená",J544,0)</f>
        <v>0</v>
      </c>
      <c r="BG544" s="153">
        <f>IF(N544="zákl. přenesená",J544,0)</f>
        <v>0</v>
      </c>
      <c r="BH544" s="153">
        <f>IF(N544="sníž. přenesená",J544,0)</f>
        <v>0</v>
      </c>
      <c r="BI544" s="153">
        <f>IF(N544="nulová",J544,0)</f>
        <v>0</v>
      </c>
      <c r="BJ544" s="20" t="s">
        <v>80</v>
      </c>
      <c r="BK544" s="153">
        <f>ROUND(I544*H544,2)</f>
        <v>0</v>
      </c>
      <c r="BL544" s="20" t="s">
        <v>235</v>
      </c>
      <c r="BM544" s="152" t="s">
        <v>907</v>
      </c>
    </row>
    <row r="545" spans="1:65" s="2" customFormat="1">
      <c r="A545" s="35"/>
      <c r="B545" s="36"/>
      <c r="C545" s="35"/>
      <c r="D545" s="154" t="s">
        <v>144</v>
      </c>
      <c r="E545" s="35"/>
      <c r="F545" s="155" t="s">
        <v>908</v>
      </c>
      <c r="G545" s="35"/>
      <c r="H545" s="35"/>
      <c r="I545" s="156"/>
      <c r="J545" s="35"/>
      <c r="K545" s="35"/>
      <c r="L545" s="36"/>
      <c r="M545" s="157"/>
      <c r="N545" s="158"/>
      <c r="O545" s="56"/>
      <c r="P545" s="56"/>
      <c r="Q545" s="56"/>
      <c r="R545" s="56"/>
      <c r="S545" s="56"/>
      <c r="T545" s="57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T545" s="20" t="s">
        <v>144</v>
      </c>
      <c r="AU545" s="20" t="s">
        <v>82</v>
      </c>
    </row>
    <row r="546" spans="1:65" s="13" customFormat="1">
      <c r="B546" s="159"/>
      <c r="D546" s="160" t="s">
        <v>146</v>
      </c>
      <c r="E546" s="161" t="s">
        <v>3</v>
      </c>
      <c r="F546" s="162" t="s">
        <v>909</v>
      </c>
      <c r="H546" s="163">
        <v>10.387</v>
      </c>
      <c r="I546" s="164"/>
      <c r="L546" s="159"/>
      <c r="M546" s="165"/>
      <c r="N546" s="166"/>
      <c r="O546" s="166"/>
      <c r="P546" s="166"/>
      <c r="Q546" s="166"/>
      <c r="R546" s="166"/>
      <c r="S546" s="166"/>
      <c r="T546" s="167"/>
      <c r="AT546" s="161" t="s">
        <v>146</v>
      </c>
      <c r="AU546" s="161" t="s">
        <v>82</v>
      </c>
      <c r="AV546" s="13" t="s">
        <v>82</v>
      </c>
      <c r="AW546" s="13" t="s">
        <v>33</v>
      </c>
      <c r="AX546" s="13" t="s">
        <v>72</v>
      </c>
      <c r="AY546" s="161" t="s">
        <v>135</v>
      </c>
    </row>
    <row r="547" spans="1:65" s="13" customFormat="1">
      <c r="B547" s="159"/>
      <c r="D547" s="160" t="s">
        <v>146</v>
      </c>
      <c r="E547" s="161" t="s">
        <v>3</v>
      </c>
      <c r="F547" s="162" t="s">
        <v>910</v>
      </c>
      <c r="H547" s="163">
        <v>6.68</v>
      </c>
      <c r="I547" s="164"/>
      <c r="L547" s="159"/>
      <c r="M547" s="165"/>
      <c r="N547" s="166"/>
      <c r="O547" s="166"/>
      <c r="P547" s="166"/>
      <c r="Q547" s="166"/>
      <c r="R547" s="166"/>
      <c r="S547" s="166"/>
      <c r="T547" s="167"/>
      <c r="AT547" s="161" t="s">
        <v>146</v>
      </c>
      <c r="AU547" s="161" t="s">
        <v>82</v>
      </c>
      <c r="AV547" s="13" t="s">
        <v>82</v>
      </c>
      <c r="AW547" s="13" t="s">
        <v>33</v>
      </c>
      <c r="AX547" s="13" t="s">
        <v>72</v>
      </c>
      <c r="AY547" s="161" t="s">
        <v>135</v>
      </c>
    </row>
    <row r="548" spans="1:65" s="13" customFormat="1">
      <c r="B548" s="159"/>
      <c r="D548" s="160" t="s">
        <v>146</v>
      </c>
      <c r="E548" s="161" t="s">
        <v>3</v>
      </c>
      <c r="F548" s="162" t="s">
        <v>911</v>
      </c>
      <c r="H548" s="163">
        <v>6.88</v>
      </c>
      <c r="I548" s="164"/>
      <c r="L548" s="159"/>
      <c r="M548" s="165"/>
      <c r="N548" s="166"/>
      <c r="O548" s="166"/>
      <c r="P548" s="166"/>
      <c r="Q548" s="166"/>
      <c r="R548" s="166"/>
      <c r="S548" s="166"/>
      <c r="T548" s="167"/>
      <c r="AT548" s="161" t="s">
        <v>146</v>
      </c>
      <c r="AU548" s="161" t="s">
        <v>82</v>
      </c>
      <c r="AV548" s="13" t="s">
        <v>82</v>
      </c>
      <c r="AW548" s="13" t="s">
        <v>33</v>
      </c>
      <c r="AX548" s="13" t="s">
        <v>72</v>
      </c>
      <c r="AY548" s="161" t="s">
        <v>135</v>
      </c>
    </row>
    <row r="549" spans="1:65" s="13" customFormat="1">
      <c r="B549" s="159"/>
      <c r="D549" s="160" t="s">
        <v>146</v>
      </c>
      <c r="E549" s="161" t="s">
        <v>3</v>
      </c>
      <c r="F549" s="162" t="s">
        <v>912</v>
      </c>
      <c r="H549" s="163">
        <v>6.96</v>
      </c>
      <c r="I549" s="164"/>
      <c r="L549" s="159"/>
      <c r="M549" s="165"/>
      <c r="N549" s="166"/>
      <c r="O549" s="166"/>
      <c r="P549" s="166"/>
      <c r="Q549" s="166"/>
      <c r="R549" s="166"/>
      <c r="S549" s="166"/>
      <c r="T549" s="167"/>
      <c r="AT549" s="161" t="s">
        <v>146</v>
      </c>
      <c r="AU549" s="161" t="s">
        <v>82</v>
      </c>
      <c r="AV549" s="13" t="s">
        <v>82</v>
      </c>
      <c r="AW549" s="13" t="s">
        <v>33</v>
      </c>
      <c r="AX549" s="13" t="s">
        <v>72</v>
      </c>
      <c r="AY549" s="161" t="s">
        <v>135</v>
      </c>
    </row>
    <row r="550" spans="1:65" s="14" customFormat="1">
      <c r="B550" s="178"/>
      <c r="D550" s="160" t="s">
        <v>146</v>
      </c>
      <c r="E550" s="179" t="s">
        <v>3</v>
      </c>
      <c r="F550" s="180" t="s">
        <v>215</v>
      </c>
      <c r="H550" s="181">
        <v>30.907</v>
      </c>
      <c r="I550" s="182"/>
      <c r="L550" s="178"/>
      <c r="M550" s="183"/>
      <c r="N550" s="184"/>
      <c r="O550" s="184"/>
      <c r="P550" s="184"/>
      <c r="Q550" s="184"/>
      <c r="R550" s="184"/>
      <c r="S550" s="184"/>
      <c r="T550" s="185"/>
      <c r="AT550" s="179" t="s">
        <v>146</v>
      </c>
      <c r="AU550" s="179" t="s">
        <v>82</v>
      </c>
      <c r="AV550" s="14" t="s">
        <v>142</v>
      </c>
      <c r="AW550" s="14" t="s">
        <v>33</v>
      </c>
      <c r="AX550" s="14" t="s">
        <v>80</v>
      </c>
      <c r="AY550" s="179" t="s">
        <v>135</v>
      </c>
    </row>
    <row r="551" spans="1:65" s="2" customFormat="1" ht="24.2" customHeight="1">
      <c r="A551" s="35"/>
      <c r="B551" s="140"/>
      <c r="C551" s="141" t="s">
        <v>913</v>
      </c>
      <c r="D551" s="141" t="s">
        <v>137</v>
      </c>
      <c r="E551" s="142" t="s">
        <v>914</v>
      </c>
      <c r="F551" s="143" t="s">
        <v>915</v>
      </c>
      <c r="G551" s="144" t="s">
        <v>140</v>
      </c>
      <c r="H551" s="145">
        <v>30.907</v>
      </c>
      <c r="I551" s="146"/>
      <c r="J551" s="147">
        <f>ROUND(I551*H551,2)</f>
        <v>0</v>
      </c>
      <c r="K551" s="143" t="s">
        <v>141</v>
      </c>
      <c r="L551" s="36"/>
      <c r="M551" s="148" t="s">
        <v>3</v>
      </c>
      <c r="N551" s="149" t="s">
        <v>43</v>
      </c>
      <c r="O551" s="56"/>
      <c r="P551" s="150">
        <f>O551*H551</f>
        <v>0</v>
      </c>
      <c r="Q551" s="150">
        <v>2.0000000000000001E-4</v>
      </c>
      <c r="R551" s="150">
        <f>Q551*H551</f>
        <v>6.1814000000000001E-3</v>
      </c>
      <c r="S551" s="150">
        <v>0</v>
      </c>
      <c r="T551" s="151">
        <f>S551*H551</f>
        <v>0</v>
      </c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R551" s="152" t="s">
        <v>235</v>
      </c>
      <c r="AT551" s="152" t="s">
        <v>137</v>
      </c>
      <c r="AU551" s="152" t="s">
        <v>82</v>
      </c>
      <c r="AY551" s="20" t="s">
        <v>135</v>
      </c>
      <c r="BE551" s="153">
        <f>IF(N551="základní",J551,0)</f>
        <v>0</v>
      </c>
      <c r="BF551" s="153">
        <f>IF(N551="snížená",J551,0)</f>
        <v>0</v>
      </c>
      <c r="BG551" s="153">
        <f>IF(N551="zákl. přenesená",J551,0)</f>
        <v>0</v>
      </c>
      <c r="BH551" s="153">
        <f>IF(N551="sníž. přenesená",J551,0)</f>
        <v>0</v>
      </c>
      <c r="BI551" s="153">
        <f>IF(N551="nulová",J551,0)</f>
        <v>0</v>
      </c>
      <c r="BJ551" s="20" t="s">
        <v>80</v>
      </c>
      <c r="BK551" s="153">
        <f>ROUND(I551*H551,2)</f>
        <v>0</v>
      </c>
      <c r="BL551" s="20" t="s">
        <v>235</v>
      </c>
      <c r="BM551" s="152" t="s">
        <v>916</v>
      </c>
    </row>
    <row r="552" spans="1:65" s="2" customFormat="1">
      <c r="A552" s="35"/>
      <c r="B552" s="36"/>
      <c r="C552" s="35"/>
      <c r="D552" s="154" t="s">
        <v>144</v>
      </c>
      <c r="E552" s="35"/>
      <c r="F552" s="155" t="s">
        <v>917</v>
      </c>
      <c r="G552" s="35"/>
      <c r="H552" s="35"/>
      <c r="I552" s="156"/>
      <c r="J552" s="35"/>
      <c r="K552" s="35"/>
      <c r="L552" s="36"/>
      <c r="M552" s="157"/>
      <c r="N552" s="158"/>
      <c r="O552" s="56"/>
      <c r="P552" s="56"/>
      <c r="Q552" s="56"/>
      <c r="R552" s="56"/>
      <c r="S552" s="56"/>
      <c r="T552" s="57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T552" s="20" t="s">
        <v>144</v>
      </c>
      <c r="AU552" s="20" t="s">
        <v>82</v>
      </c>
    </row>
    <row r="553" spans="1:65" s="2" customFormat="1" ht="33" customHeight="1">
      <c r="A553" s="35"/>
      <c r="B553" s="140"/>
      <c r="C553" s="141" t="s">
        <v>918</v>
      </c>
      <c r="D553" s="141" t="s">
        <v>137</v>
      </c>
      <c r="E553" s="142" t="s">
        <v>919</v>
      </c>
      <c r="F553" s="143" t="s">
        <v>920</v>
      </c>
      <c r="G553" s="144" t="s">
        <v>140</v>
      </c>
      <c r="H553" s="145">
        <v>25.667999999999999</v>
      </c>
      <c r="I553" s="146"/>
      <c r="J553" s="147">
        <f>ROUND(I553*H553,2)</f>
        <v>0</v>
      </c>
      <c r="K553" s="143" t="s">
        <v>3</v>
      </c>
      <c r="L553" s="36"/>
      <c r="M553" s="148" t="s">
        <v>3</v>
      </c>
      <c r="N553" s="149" t="s">
        <v>43</v>
      </c>
      <c r="O553" s="56"/>
      <c r="P553" s="150">
        <f>O553*H553</f>
        <v>0</v>
      </c>
      <c r="Q553" s="150">
        <v>2.4649999999999998E-2</v>
      </c>
      <c r="R553" s="150">
        <f>Q553*H553</f>
        <v>0.63271619999999995</v>
      </c>
      <c r="S553" s="150">
        <v>0</v>
      </c>
      <c r="T553" s="151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152" t="s">
        <v>235</v>
      </c>
      <c r="AT553" s="152" t="s">
        <v>137</v>
      </c>
      <c r="AU553" s="152" t="s">
        <v>82</v>
      </c>
      <c r="AY553" s="20" t="s">
        <v>135</v>
      </c>
      <c r="BE553" s="153">
        <f>IF(N553="základní",J553,0)</f>
        <v>0</v>
      </c>
      <c r="BF553" s="153">
        <f>IF(N553="snížená",J553,0)</f>
        <v>0</v>
      </c>
      <c r="BG553" s="153">
        <f>IF(N553="zákl. přenesená",J553,0)</f>
        <v>0</v>
      </c>
      <c r="BH553" s="153">
        <f>IF(N553="sníž. přenesená",J553,0)</f>
        <v>0</v>
      </c>
      <c r="BI553" s="153">
        <f>IF(N553="nulová",J553,0)</f>
        <v>0</v>
      </c>
      <c r="BJ553" s="20" t="s">
        <v>80</v>
      </c>
      <c r="BK553" s="153">
        <f>ROUND(I553*H553,2)</f>
        <v>0</v>
      </c>
      <c r="BL553" s="20" t="s">
        <v>235</v>
      </c>
      <c r="BM553" s="152" t="s">
        <v>921</v>
      </c>
    </row>
    <row r="554" spans="1:65" s="15" customFormat="1">
      <c r="B554" s="186"/>
      <c r="D554" s="160" t="s">
        <v>146</v>
      </c>
      <c r="E554" s="187" t="s">
        <v>3</v>
      </c>
      <c r="F554" s="188" t="s">
        <v>632</v>
      </c>
      <c r="H554" s="187" t="s">
        <v>3</v>
      </c>
      <c r="I554" s="189"/>
      <c r="L554" s="186"/>
      <c r="M554" s="190"/>
      <c r="N554" s="191"/>
      <c r="O554" s="191"/>
      <c r="P554" s="191"/>
      <c r="Q554" s="191"/>
      <c r="R554" s="191"/>
      <c r="S554" s="191"/>
      <c r="T554" s="192"/>
      <c r="AT554" s="187" t="s">
        <v>146</v>
      </c>
      <c r="AU554" s="187" t="s">
        <v>82</v>
      </c>
      <c r="AV554" s="15" t="s">
        <v>80</v>
      </c>
      <c r="AW554" s="15" t="s">
        <v>33</v>
      </c>
      <c r="AX554" s="15" t="s">
        <v>72</v>
      </c>
      <c r="AY554" s="187" t="s">
        <v>135</v>
      </c>
    </row>
    <row r="555" spans="1:65" s="13" customFormat="1">
      <c r="B555" s="159"/>
      <c r="D555" s="160" t="s">
        <v>146</v>
      </c>
      <c r="E555" s="161" t="s">
        <v>3</v>
      </c>
      <c r="F555" s="162" t="s">
        <v>922</v>
      </c>
      <c r="H555" s="163">
        <v>6.1360000000000001</v>
      </c>
      <c r="I555" s="164"/>
      <c r="L555" s="159"/>
      <c r="M555" s="165"/>
      <c r="N555" s="166"/>
      <c r="O555" s="166"/>
      <c r="P555" s="166"/>
      <c r="Q555" s="166"/>
      <c r="R555" s="166"/>
      <c r="S555" s="166"/>
      <c r="T555" s="167"/>
      <c r="AT555" s="161" t="s">
        <v>146</v>
      </c>
      <c r="AU555" s="161" t="s">
        <v>82</v>
      </c>
      <c r="AV555" s="13" t="s">
        <v>82</v>
      </c>
      <c r="AW555" s="13" t="s">
        <v>33</v>
      </c>
      <c r="AX555" s="13" t="s">
        <v>72</v>
      </c>
      <c r="AY555" s="161" t="s">
        <v>135</v>
      </c>
    </row>
    <row r="556" spans="1:65" s="13" customFormat="1">
      <c r="B556" s="159"/>
      <c r="D556" s="160" t="s">
        <v>146</v>
      </c>
      <c r="E556" s="161" t="s">
        <v>3</v>
      </c>
      <c r="F556" s="162" t="s">
        <v>923</v>
      </c>
      <c r="H556" s="163">
        <v>4.5789999999999997</v>
      </c>
      <c r="I556" s="164"/>
      <c r="L556" s="159"/>
      <c r="M556" s="165"/>
      <c r="N556" s="166"/>
      <c r="O556" s="166"/>
      <c r="P556" s="166"/>
      <c r="Q556" s="166"/>
      <c r="R556" s="166"/>
      <c r="S556" s="166"/>
      <c r="T556" s="167"/>
      <c r="AT556" s="161" t="s">
        <v>146</v>
      </c>
      <c r="AU556" s="161" t="s">
        <v>82</v>
      </c>
      <c r="AV556" s="13" t="s">
        <v>82</v>
      </c>
      <c r="AW556" s="13" t="s">
        <v>33</v>
      </c>
      <c r="AX556" s="13" t="s">
        <v>72</v>
      </c>
      <c r="AY556" s="161" t="s">
        <v>135</v>
      </c>
    </row>
    <row r="557" spans="1:65" s="15" customFormat="1">
      <c r="B557" s="186"/>
      <c r="D557" s="160" t="s">
        <v>146</v>
      </c>
      <c r="E557" s="187" t="s">
        <v>3</v>
      </c>
      <c r="F557" s="188" t="s">
        <v>635</v>
      </c>
      <c r="H557" s="187" t="s">
        <v>3</v>
      </c>
      <c r="I557" s="189"/>
      <c r="L557" s="186"/>
      <c r="M557" s="190"/>
      <c r="N557" s="191"/>
      <c r="O557" s="191"/>
      <c r="P557" s="191"/>
      <c r="Q557" s="191"/>
      <c r="R557" s="191"/>
      <c r="S557" s="191"/>
      <c r="T557" s="192"/>
      <c r="AT557" s="187" t="s">
        <v>146</v>
      </c>
      <c r="AU557" s="187" t="s">
        <v>82</v>
      </c>
      <c r="AV557" s="15" t="s">
        <v>80</v>
      </c>
      <c r="AW557" s="15" t="s">
        <v>33</v>
      </c>
      <c r="AX557" s="15" t="s">
        <v>72</v>
      </c>
      <c r="AY557" s="187" t="s">
        <v>135</v>
      </c>
    </row>
    <row r="558" spans="1:65" s="13" customFormat="1">
      <c r="B558" s="159"/>
      <c r="D558" s="160" t="s">
        <v>146</v>
      </c>
      <c r="E558" s="161" t="s">
        <v>3</v>
      </c>
      <c r="F558" s="162" t="s">
        <v>924</v>
      </c>
      <c r="H558" s="163">
        <v>5.8010000000000002</v>
      </c>
      <c r="I558" s="164"/>
      <c r="L558" s="159"/>
      <c r="M558" s="165"/>
      <c r="N558" s="166"/>
      <c r="O558" s="166"/>
      <c r="P558" s="166"/>
      <c r="Q558" s="166"/>
      <c r="R558" s="166"/>
      <c r="S558" s="166"/>
      <c r="T558" s="167"/>
      <c r="AT558" s="161" t="s">
        <v>146</v>
      </c>
      <c r="AU558" s="161" t="s">
        <v>82</v>
      </c>
      <c r="AV558" s="13" t="s">
        <v>82</v>
      </c>
      <c r="AW558" s="13" t="s">
        <v>33</v>
      </c>
      <c r="AX558" s="13" t="s">
        <v>72</v>
      </c>
      <c r="AY558" s="161" t="s">
        <v>135</v>
      </c>
    </row>
    <row r="559" spans="1:65" s="13" customFormat="1">
      <c r="B559" s="159"/>
      <c r="D559" s="160" t="s">
        <v>146</v>
      </c>
      <c r="E559" s="161" t="s">
        <v>3</v>
      </c>
      <c r="F559" s="162" t="s">
        <v>925</v>
      </c>
      <c r="H559" s="163">
        <v>9.1519999999999992</v>
      </c>
      <c r="I559" s="164"/>
      <c r="L559" s="159"/>
      <c r="M559" s="165"/>
      <c r="N559" s="166"/>
      <c r="O559" s="166"/>
      <c r="P559" s="166"/>
      <c r="Q559" s="166"/>
      <c r="R559" s="166"/>
      <c r="S559" s="166"/>
      <c r="T559" s="167"/>
      <c r="AT559" s="161" t="s">
        <v>146</v>
      </c>
      <c r="AU559" s="161" t="s">
        <v>82</v>
      </c>
      <c r="AV559" s="13" t="s">
        <v>82</v>
      </c>
      <c r="AW559" s="13" t="s">
        <v>33</v>
      </c>
      <c r="AX559" s="13" t="s">
        <v>72</v>
      </c>
      <c r="AY559" s="161" t="s">
        <v>135</v>
      </c>
    </row>
    <row r="560" spans="1:65" s="14" customFormat="1">
      <c r="B560" s="178"/>
      <c r="D560" s="160" t="s">
        <v>146</v>
      </c>
      <c r="E560" s="179" t="s">
        <v>3</v>
      </c>
      <c r="F560" s="180" t="s">
        <v>215</v>
      </c>
      <c r="H560" s="181">
        <v>25.667999999999999</v>
      </c>
      <c r="I560" s="182"/>
      <c r="L560" s="178"/>
      <c r="M560" s="183"/>
      <c r="N560" s="184"/>
      <c r="O560" s="184"/>
      <c r="P560" s="184"/>
      <c r="Q560" s="184"/>
      <c r="R560" s="184"/>
      <c r="S560" s="184"/>
      <c r="T560" s="185"/>
      <c r="AT560" s="179" t="s">
        <v>146</v>
      </c>
      <c r="AU560" s="179" t="s">
        <v>82</v>
      </c>
      <c r="AV560" s="14" t="s">
        <v>142</v>
      </c>
      <c r="AW560" s="14" t="s">
        <v>33</v>
      </c>
      <c r="AX560" s="14" t="s">
        <v>80</v>
      </c>
      <c r="AY560" s="179" t="s">
        <v>135</v>
      </c>
    </row>
    <row r="561" spans="1:65" s="2" customFormat="1" ht="33" customHeight="1">
      <c r="A561" s="35"/>
      <c r="B561" s="140"/>
      <c r="C561" s="141" t="s">
        <v>926</v>
      </c>
      <c r="D561" s="141" t="s">
        <v>137</v>
      </c>
      <c r="E561" s="142" t="s">
        <v>927</v>
      </c>
      <c r="F561" s="143" t="s">
        <v>928</v>
      </c>
      <c r="G561" s="144" t="s">
        <v>140</v>
      </c>
      <c r="H561" s="145">
        <v>9.24</v>
      </c>
      <c r="I561" s="146"/>
      <c r="J561" s="147">
        <f>ROUND(I561*H561,2)</f>
        <v>0</v>
      </c>
      <c r="K561" s="143" t="s">
        <v>3</v>
      </c>
      <c r="L561" s="36"/>
      <c r="M561" s="148" t="s">
        <v>3</v>
      </c>
      <c r="N561" s="149" t="s">
        <v>43</v>
      </c>
      <c r="O561" s="56"/>
      <c r="P561" s="150">
        <f>O561*H561</f>
        <v>0</v>
      </c>
      <c r="Q561" s="150">
        <v>2.8549999999999999E-2</v>
      </c>
      <c r="R561" s="150">
        <f>Q561*H561</f>
        <v>0.26380199999999998</v>
      </c>
      <c r="S561" s="150">
        <v>0</v>
      </c>
      <c r="T561" s="151">
        <f>S561*H561</f>
        <v>0</v>
      </c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R561" s="152" t="s">
        <v>235</v>
      </c>
      <c r="AT561" s="152" t="s">
        <v>137</v>
      </c>
      <c r="AU561" s="152" t="s">
        <v>82</v>
      </c>
      <c r="AY561" s="20" t="s">
        <v>135</v>
      </c>
      <c r="BE561" s="153">
        <f>IF(N561="základní",J561,0)</f>
        <v>0</v>
      </c>
      <c r="BF561" s="153">
        <f>IF(N561="snížená",J561,0)</f>
        <v>0</v>
      </c>
      <c r="BG561" s="153">
        <f>IF(N561="zákl. přenesená",J561,0)</f>
        <v>0</v>
      </c>
      <c r="BH561" s="153">
        <f>IF(N561="sníž. přenesená",J561,0)</f>
        <v>0</v>
      </c>
      <c r="BI561" s="153">
        <f>IF(N561="nulová",J561,0)</f>
        <v>0</v>
      </c>
      <c r="BJ561" s="20" t="s">
        <v>80</v>
      </c>
      <c r="BK561" s="153">
        <f>ROUND(I561*H561,2)</f>
        <v>0</v>
      </c>
      <c r="BL561" s="20" t="s">
        <v>235</v>
      </c>
      <c r="BM561" s="152" t="s">
        <v>929</v>
      </c>
    </row>
    <row r="562" spans="1:65" s="13" customFormat="1">
      <c r="B562" s="159"/>
      <c r="D562" s="160" t="s">
        <v>146</v>
      </c>
      <c r="E562" s="161" t="s">
        <v>3</v>
      </c>
      <c r="F562" s="162" t="s">
        <v>930</v>
      </c>
      <c r="H562" s="163">
        <v>9.24</v>
      </c>
      <c r="I562" s="164"/>
      <c r="L562" s="159"/>
      <c r="M562" s="165"/>
      <c r="N562" s="166"/>
      <c r="O562" s="166"/>
      <c r="P562" s="166"/>
      <c r="Q562" s="166"/>
      <c r="R562" s="166"/>
      <c r="S562" s="166"/>
      <c r="T562" s="167"/>
      <c r="AT562" s="161" t="s">
        <v>146</v>
      </c>
      <c r="AU562" s="161" t="s">
        <v>82</v>
      </c>
      <c r="AV562" s="13" t="s">
        <v>82</v>
      </c>
      <c r="AW562" s="13" t="s">
        <v>33</v>
      </c>
      <c r="AX562" s="13" t="s">
        <v>80</v>
      </c>
      <c r="AY562" s="161" t="s">
        <v>135</v>
      </c>
    </row>
    <row r="563" spans="1:65" s="2" customFormat="1" ht="24.2" customHeight="1">
      <c r="A563" s="35"/>
      <c r="B563" s="140"/>
      <c r="C563" s="141" t="s">
        <v>931</v>
      </c>
      <c r="D563" s="141" t="s">
        <v>137</v>
      </c>
      <c r="E563" s="142" t="s">
        <v>932</v>
      </c>
      <c r="F563" s="143" t="s">
        <v>933</v>
      </c>
      <c r="G563" s="144" t="s">
        <v>140</v>
      </c>
      <c r="H563" s="145">
        <v>25.667999999999999</v>
      </c>
      <c r="I563" s="146"/>
      <c r="J563" s="147">
        <f>ROUND(I563*H563,2)</f>
        <v>0</v>
      </c>
      <c r="K563" s="143" t="s">
        <v>141</v>
      </c>
      <c r="L563" s="36"/>
      <c r="M563" s="148" t="s">
        <v>3</v>
      </c>
      <c r="N563" s="149" t="s">
        <v>43</v>
      </c>
      <c r="O563" s="56"/>
      <c r="P563" s="150">
        <f>O563*H563</f>
        <v>0</v>
      </c>
      <c r="Q563" s="150">
        <v>1E-4</v>
      </c>
      <c r="R563" s="150">
        <f>Q563*H563</f>
        <v>2.5668000000000002E-3</v>
      </c>
      <c r="S563" s="150">
        <v>0</v>
      </c>
      <c r="T563" s="151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152" t="s">
        <v>235</v>
      </c>
      <c r="AT563" s="152" t="s">
        <v>137</v>
      </c>
      <c r="AU563" s="152" t="s">
        <v>82</v>
      </c>
      <c r="AY563" s="20" t="s">
        <v>135</v>
      </c>
      <c r="BE563" s="153">
        <f>IF(N563="základní",J563,0)</f>
        <v>0</v>
      </c>
      <c r="BF563" s="153">
        <f>IF(N563="snížená",J563,0)</f>
        <v>0</v>
      </c>
      <c r="BG563" s="153">
        <f>IF(N563="zákl. přenesená",J563,0)</f>
        <v>0</v>
      </c>
      <c r="BH563" s="153">
        <f>IF(N563="sníž. přenesená",J563,0)</f>
        <v>0</v>
      </c>
      <c r="BI563" s="153">
        <f>IF(N563="nulová",J563,0)</f>
        <v>0</v>
      </c>
      <c r="BJ563" s="20" t="s">
        <v>80</v>
      </c>
      <c r="BK563" s="153">
        <f>ROUND(I563*H563,2)</f>
        <v>0</v>
      </c>
      <c r="BL563" s="20" t="s">
        <v>235</v>
      </c>
      <c r="BM563" s="152" t="s">
        <v>934</v>
      </c>
    </row>
    <row r="564" spans="1:65" s="2" customFormat="1">
      <c r="A564" s="35"/>
      <c r="B564" s="36"/>
      <c r="C564" s="35"/>
      <c r="D564" s="154" t="s">
        <v>144</v>
      </c>
      <c r="E564" s="35"/>
      <c r="F564" s="155" t="s">
        <v>935</v>
      </c>
      <c r="G564" s="35"/>
      <c r="H564" s="35"/>
      <c r="I564" s="156"/>
      <c r="J564" s="35"/>
      <c r="K564" s="35"/>
      <c r="L564" s="36"/>
      <c r="M564" s="157"/>
      <c r="N564" s="158"/>
      <c r="O564" s="56"/>
      <c r="P564" s="56"/>
      <c r="Q564" s="56"/>
      <c r="R564" s="56"/>
      <c r="S564" s="56"/>
      <c r="T564" s="57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T564" s="20" t="s">
        <v>144</v>
      </c>
      <c r="AU564" s="20" t="s">
        <v>82</v>
      </c>
    </row>
    <row r="565" spans="1:65" s="2" customFormat="1" ht="24.2" customHeight="1">
      <c r="A565" s="35"/>
      <c r="B565" s="140"/>
      <c r="C565" s="141" t="s">
        <v>936</v>
      </c>
      <c r="D565" s="141" t="s">
        <v>137</v>
      </c>
      <c r="E565" s="142" t="s">
        <v>937</v>
      </c>
      <c r="F565" s="143" t="s">
        <v>938</v>
      </c>
      <c r="G565" s="144" t="s">
        <v>140</v>
      </c>
      <c r="H565" s="145">
        <v>6.22</v>
      </c>
      <c r="I565" s="146"/>
      <c r="J565" s="147">
        <f>ROUND(I565*H565,2)</f>
        <v>0</v>
      </c>
      <c r="K565" s="143" t="s">
        <v>141</v>
      </c>
      <c r="L565" s="36"/>
      <c r="M565" s="148" t="s">
        <v>3</v>
      </c>
      <c r="N565" s="149" t="s">
        <v>43</v>
      </c>
      <c r="O565" s="56"/>
      <c r="P565" s="150">
        <f>O565*H565</f>
        <v>0</v>
      </c>
      <c r="Q565" s="150">
        <v>1.2200000000000001E-2</v>
      </c>
      <c r="R565" s="150">
        <f>Q565*H565</f>
        <v>7.5884000000000007E-2</v>
      </c>
      <c r="S565" s="150">
        <v>0</v>
      </c>
      <c r="T565" s="151">
        <f>S565*H565</f>
        <v>0</v>
      </c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R565" s="152" t="s">
        <v>235</v>
      </c>
      <c r="AT565" s="152" t="s">
        <v>137</v>
      </c>
      <c r="AU565" s="152" t="s">
        <v>82</v>
      </c>
      <c r="AY565" s="20" t="s">
        <v>135</v>
      </c>
      <c r="BE565" s="153">
        <f>IF(N565="základní",J565,0)</f>
        <v>0</v>
      </c>
      <c r="BF565" s="153">
        <f>IF(N565="snížená",J565,0)</f>
        <v>0</v>
      </c>
      <c r="BG565" s="153">
        <f>IF(N565="zákl. přenesená",J565,0)</f>
        <v>0</v>
      </c>
      <c r="BH565" s="153">
        <f>IF(N565="sníž. přenesená",J565,0)</f>
        <v>0</v>
      </c>
      <c r="BI565" s="153">
        <f>IF(N565="nulová",J565,0)</f>
        <v>0</v>
      </c>
      <c r="BJ565" s="20" t="s">
        <v>80</v>
      </c>
      <c r="BK565" s="153">
        <f>ROUND(I565*H565,2)</f>
        <v>0</v>
      </c>
      <c r="BL565" s="20" t="s">
        <v>235</v>
      </c>
      <c r="BM565" s="152" t="s">
        <v>939</v>
      </c>
    </row>
    <row r="566" spans="1:65" s="2" customFormat="1">
      <c r="A566" s="35"/>
      <c r="B566" s="36"/>
      <c r="C566" s="35"/>
      <c r="D566" s="154" t="s">
        <v>144</v>
      </c>
      <c r="E566" s="35"/>
      <c r="F566" s="155" t="s">
        <v>940</v>
      </c>
      <c r="G566" s="35"/>
      <c r="H566" s="35"/>
      <c r="I566" s="156"/>
      <c r="J566" s="35"/>
      <c r="K566" s="35"/>
      <c r="L566" s="36"/>
      <c r="M566" s="157"/>
      <c r="N566" s="158"/>
      <c r="O566" s="56"/>
      <c r="P566" s="56"/>
      <c r="Q566" s="56"/>
      <c r="R566" s="56"/>
      <c r="S566" s="56"/>
      <c r="T566" s="57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T566" s="20" t="s">
        <v>144</v>
      </c>
      <c r="AU566" s="20" t="s">
        <v>82</v>
      </c>
    </row>
    <row r="567" spans="1:65" s="13" customFormat="1">
      <c r="B567" s="159"/>
      <c r="D567" s="160" t="s">
        <v>146</v>
      </c>
      <c r="E567" s="161" t="s">
        <v>3</v>
      </c>
      <c r="F567" s="162" t="s">
        <v>941</v>
      </c>
      <c r="H567" s="163">
        <v>6.22</v>
      </c>
      <c r="I567" s="164"/>
      <c r="L567" s="159"/>
      <c r="M567" s="165"/>
      <c r="N567" s="166"/>
      <c r="O567" s="166"/>
      <c r="P567" s="166"/>
      <c r="Q567" s="166"/>
      <c r="R567" s="166"/>
      <c r="S567" s="166"/>
      <c r="T567" s="167"/>
      <c r="AT567" s="161" t="s">
        <v>146</v>
      </c>
      <c r="AU567" s="161" t="s">
        <v>82</v>
      </c>
      <c r="AV567" s="13" t="s">
        <v>82</v>
      </c>
      <c r="AW567" s="13" t="s">
        <v>33</v>
      </c>
      <c r="AX567" s="13" t="s">
        <v>80</v>
      </c>
      <c r="AY567" s="161" t="s">
        <v>135</v>
      </c>
    </row>
    <row r="568" spans="1:65" s="2" customFormat="1" ht="24.2" customHeight="1">
      <c r="A568" s="35"/>
      <c r="B568" s="140"/>
      <c r="C568" s="141" t="s">
        <v>942</v>
      </c>
      <c r="D568" s="141" t="s">
        <v>137</v>
      </c>
      <c r="E568" s="142" t="s">
        <v>943</v>
      </c>
      <c r="F568" s="143" t="s">
        <v>944</v>
      </c>
      <c r="G568" s="144" t="s">
        <v>140</v>
      </c>
      <c r="H568" s="145">
        <v>16.82</v>
      </c>
      <c r="I568" s="146"/>
      <c r="J568" s="147">
        <f>ROUND(I568*H568,2)</f>
        <v>0</v>
      </c>
      <c r="K568" s="143" t="s">
        <v>141</v>
      </c>
      <c r="L568" s="36"/>
      <c r="M568" s="148" t="s">
        <v>3</v>
      </c>
      <c r="N568" s="149" t="s">
        <v>43</v>
      </c>
      <c r="O568" s="56"/>
      <c r="P568" s="150">
        <f>O568*H568</f>
        <v>0</v>
      </c>
      <c r="Q568" s="150">
        <v>1.26E-2</v>
      </c>
      <c r="R568" s="150">
        <f>Q568*H568</f>
        <v>0.21193200000000001</v>
      </c>
      <c r="S568" s="150">
        <v>0</v>
      </c>
      <c r="T568" s="151">
        <f>S568*H568</f>
        <v>0</v>
      </c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R568" s="152" t="s">
        <v>235</v>
      </c>
      <c r="AT568" s="152" t="s">
        <v>137</v>
      </c>
      <c r="AU568" s="152" t="s">
        <v>82</v>
      </c>
      <c r="AY568" s="20" t="s">
        <v>135</v>
      </c>
      <c r="BE568" s="153">
        <f>IF(N568="základní",J568,0)</f>
        <v>0</v>
      </c>
      <c r="BF568" s="153">
        <f>IF(N568="snížená",J568,0)</f>
        <v>0</v>
      </c>
      <c r="BG568" s="153">
        <f>IF(N568="zákl. přenesená",J568,0)</f>
        <v>0</v>
      </c>
      <c r="BH568" s="153">
        <f>IF(N568="sníž. přenesená",J568,0)</f>
        <v>0</v>
      </c>
      <c r="BI568" s="153">
        <f>IF(N568="nulová",J568,0)</f>
        <v>0</v>
      </c>
      <c r="BJ568" s="20" t="s">
        <v>80</v>
      </c>
      <c r="BK568" s="153">
        <f>ROUND(I568*H568,2)</f>
        <v>0</v>
      </c>
      <c r="BL568" s="20" t="s">
        <v>235</v>
      </c>
      <c r="BM568" s="152" t="s">
        <v>945</v>
      </c>
    </row>
    <row r="569" spans="1:65" s="2" customFormat="1">
      <c r="A569" s="35"/>
      <c r="B569" s="36"/>
      <c r="C569" s="35"/>
      <c r="D569" s="154" t="s">
        <v>144</v>
      </c>
      <c r="E569" s="35"/>
      <c r="F569" s="155" t="s">
        <v>946</v>
      </c>
      <c r="G569" s="35"/>
      <c r="H569" s="35"/>
      <c r="I569" s="156"/>
      <c r="J569" s="35"/>
      <c r="K569" s="35"/>
      <c r="L569" s="36"/>
      <c r="M569" s="157"/>
      <c r="N569" s="158"/>
      <c r="O569" s="56"/>
      <c r="P569" s="56"/>
      <c r="Q569" s="56"/>
      <c r="R569" s="56"/>
      <c r="S569" s="56"/>
      <c r="T569" s="57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T569" s="20" t="s">
        <v>144</v>
      </c>
      <c r="AU569" s="20" t="s">
        <v>82</v>
      </c>
    </row>
    <row r="570" spans="1:65" s="13" customFormat="1">
      <c r="B570" s="159"/>
      <c r="D570" s="160" t="s">
        <v>146</v>
      </c>
      <c r="E570" s="161" t="s">
        <v>3</v>
      </c>
      <c r="F570" s="162" t="s">
        <v>947</v>
      </c>
      <c r="H570" s="163">
        <v>16.82</v>
      </c>
      <c r="I570" s="164"/>
      <c r="L570" s="159"/>
      <c r="M570" s="165"/>
      <c r="N570" s="166"/>
      <c r="O570" s="166"/>
      <c r="P570" s="166"/>
      <c r="Q570" s="166"/>
      <c r="R570" s="166"/>
      <c r="S570" s="166"/>
      <c r="T570" s="167"/>
      <c r="AT570" s="161" t="s">
        <v>146</v>
      </c>
      <c r="AU570" s="161" t="s">
        <v>82</v>
      </c>
      <c r="AV570" s="13" t="s">
        <v>82</v>
      </c>
      <c r="AW570" s="13" t="s">
        <v>33</v>
      </c>
      <c r="AX570" s="13" t="s">
        <v>80</v>
      </c>
      <c r="AY570" s="161" t="s">
        <v>135</v>
      </c>
    </row>
    <row r="571" spans="1:65" s="2" customFormat="1" ht="24.2" customHeight="1">
      <c r="A571" s="35"/>
      <c r="B571" s="140"/>
      <c r="C571" s="141" t="s">
        <v>948</v>
      </c>
      <c r="D571" s="141" t="s">
        <v>137</v>
      </c>
      <c r="E571" s="142" t="s">
        <v>949</v>
      </c>
      <c r="F571" s="143" t="s">
        <v>950</v>
      </c>
      <c r="G571" s="144" t="s">
        <v>140</v>
      </c>
      <c r="H571" s="145">
        <v>5.49</v>
      </c>
      <c r="I571" s="146"/>
      <c r="J571" s="147">
        <f>ROUND(I571*H571,2)</f>
        <v>0</v>
      </c>
      <c r="K571" s="143" t="s">
        <v>141</v>
      </c>
      <c r="L571" s="36"/>
      <c r="M571" s="148" t="s">
        <v>3</v>
      </c>
      <c r="N571" s="149" t="s">
        <v>43</v>
      </c>
      <c r="O571" s="56"/>
      <c r="P571" s="150">
        <f>O571*H571</f>
        <v>0</v>
      </c>
      <c r="Q571" s="150">
        <v>0</v>
      </c>
      <c r="R571" s="150">
        <f>Q571*H571</f>
        <v>0</v>
      </c>
      <c r="S571" s="150">
        <v>1.721E-2</v>
      </c>
      <c r="T571" s="151">
        <f>S571*H571</f>
        <v>9.4482899999999995E-2</v>
      </c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R571" s="152" t="s">
        <v>235</v>
      </c>
      <c r="AT571" s="152" t="s">
        <v>137</v>
      </c>
      <c r="AU571" s="152" t="s">
        <v>82</v>
      </c>
      <c r="AY571" s="20" t="s">
        <v>135</v>
      </c>
      <c r="BE571" s="153">
        <f>IF(N571="základní",J571,0)</f>
        <v>0</v>
      </c>
      <c r="BF571" s="153">
        <f>IF(N571="snížená",J571,0)</f>
        <v>0</v>
      </c>
      <c r="BG571" s="153">
        <f>IF(N571="zákl. přenesená",J571,0)</f>
        <v>0</v>
      </c>
      <c r="BH571" s="153">
        <f>IF(N571="sníž. přenesená",J571,0)</f>
        <v>0</v>
      </c>
      <c r="BI571" s="153">
        <f>IF(N571="nulová",J571,0)</f>
        <v>0</v>
      </c>
      <c r="BJ571" s="20" t="s">
        <v>80</v>
      </c>
      <c r="BK571" s="153">
        <f>ROUND(I571*H571,2)</f>
        <v>0</v>
      </c>
      <c r="BL571" s="20" t="s">
        <v>235</v>
      </c>
      <c r="BM571" s="152" t="s">
        <v>951</v>
      </c>
    </row>
    <row r="572" spans="1:65" s="2" customFormat="1">
      <c r="A572" s="35"/>
      <c r="B572" s="36"/>
      <c r="C572" s="35"/>
      <c r="D572" s="154" t="s">
        <v>144</v>
      </c>
      <c r="E572" s="35"/>
      <c r="F572" s="155" t="s">
        <v>952</v>
      </c>
      <c r="G572" s="35"/>
      <c r="H572" s="35"/>
      <c r="I572" s="156"/>
      <c r="J572" s="35"/>
      <c r="K572" s="35"/>
      <c r="L572" s="36"/>
      <c r="M572" s="157"/>
      <c r="N572" s="158"/>
      <c r="O572" s="56"/>
      <c r="P572" s="56"/>
      <c r="Q572" s="56"/>
      <c r="R572" s="56"/>
      <c r="S572" s="56"/>
      <c r="T572" s="57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T572" s="20" t="s">
        <v>144</v>
      </c>
      <c r="AU572" s="20" t="s">
        <v>82</v>
      </c>
    </row>
    <row r="573" spans="1:65" s="2" customFormat="1" ht="24.2" customHeight="1">
      <c r="A573" s="35"/>
      <c r="B573" s="140"/>
      <c r="C573" s="141" t="s">
        <v>953</v>
      </c>
      <c r="D573" s="141" t="s">
        <v>137</v>
      </c>
      <c r="E573" s="142" t="s">
        <v>954</v>
      </c>
      <c r="F573" s="143" t="s">
        <v>955</v>
      </c>
      <c r="G573" s="144" t="s">
        <v>291</v>
      </c>
      <c r="H573" s="145">
        <v>14.920999999999999</v>
      </c>
      <c r="I573" s="146"/>
      <c r="J573" s="147">
        <f>ROUND(I573*H573,2)</f>
        <v>0</v>
      </c>
      <c r="K573" s="143" t="s">
        <v>141</v>
      </c>
      <c r="L573" s="36"/>
      <c r="M573" s="148" t="s">
        <v>3</v>
      </c>
      <c r="N573" s="149" t="s">
        <v>43</v>
      </c>
      <c r="O573" s="56"/>
      <c r="P573" s="150">
        <f>O573*H573</f>
        <v>0</v>
      </c>
      <c r="Q573" s="150">
        <v>1.8000000000000001E-4</v>
      </c>
      <c r="R573" s="150">
        <f>Q573*H573</f>
        <v>2.68578E-3</v>
      </c>
      <c r="S573" s="150">
        <v>0</v>
      </c>
      <c r="T573" s="151">
        <f>S573*H573</f>
        <v>0</v>
      </c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R573" s="152" t="s">
        <v>235</v>
      </c>
      <c r="AT573" s="152" t="s">
        <v>137</v>
      </c>
      <c r="AU573" s="152" t="s">
        <v>82</v>
      </c>
      <c r="AY573" s="20" t="s">
        <v>135</v>
      </c>
      <c r="BE573" s="153">
        <f>IF(N573="základní",J573,0)</f>
        <v>0</v>
      </c>
      <c r="BF573" s="153">
        <f>IF(N573="snížená",J573,0)</f>
        <v>0</v>
      </c>
      <c r="BG573" s="153">
        <f>IF(N573="zákl. přenesená",J573,0)</f>
        <v>0</v>
      </c>
      <c r="BH573" s="153">
        <f>IF(N573="sníž. přenesená",J573,0)</f>
        <v>0</v>
      </c>
      <c r="BI573" s="153">
        <f>IF(N573="nulová",J573,0)</f>
        <v>0</v>
      </c>
      <c r="BJ573" s="20" t="s">
        <v>80</v>
      </c>
      <c r="BK573" s="153">
        <f>ROUND(I573*H573,2)</f>
        <v>0</v>
      </c>
      <c r="BL573" s="20" t="s">
        <v>235</v>
      </c>
      <c r="BM573" s="152" t="s">
        <v>956</v>
      </c>
    </row>
    <row r="574" spans="1:65" s="2" customFormat="1">
      <c r="A574" s="35"/>
      <c r="B574" s="36"/>
      <c r="C574" s="35"/>
      <c r="D574" s="154" t="s">
        <v>144</v>
      </c>
      <c r="E574" s="35"/>
      <c r="F574" s="155" t="s">
        <v>957</v>
      </c>
      <c r="G574" s="35"/>
      <c r="H574" s="35"/>
      <c r="I574" s="156"/>
      <c r="J574" s="35"/>
      <c r="K574" s="35"/>
      <c r="L574" s="36"/>
      <c r="M574" s="157"/>
      <c r="N574" s="158"/>
      <c r="O574" s="56"/>
      <c r="P574" s="56"/>
      <c r="Q574" s="56"/>
      <c r="R574" s="56"/>
      <c r="S574" s="56"/>
      <c r="T574" s="57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T574" s="20" t="s">
        <v>144</v>
      </c>
      <c r="AU574" s="20" t="s">
        <v>82</v>
      </c>
    </row>
    <row r="575" spans="1:65" s="15" customFormat="1">
      <c r="B575" s="186"/>
      <c r="D575" s="160" t="s">
        <v>146</v>
      </c>
      <c r="E575" s="187" t="s">
        <v>3</v>
      </c>
      <c r="F575" s="188" t="s">
        <v>958</v>
      </c>
      <c r="H575" s="187" t="s">
        <v>3</v>
      </c>
      <c r="I575" s="189"/>
      <c r="L575" s="186"/>
      <c r="M575" s="190"/>
      <c r="N575" s="191"/>
      <c r="O575" s="191"/>
      <c r="P575" s="191"/>
      <c r="Q575" s="191"/>
      <c r="R575" s="191"/>
      <c r="S575" s="191"/>
      <c r="T575" s="192"/>
      <c r="AT575" s="187" t="s">
        <v>146</v>
      </c>
      <c r="AU575" s="187" t="s">
        <v>82</v>
      </c>
      <c r="AV575" s="15" t="s">
        <v>80</v>
      </c>
      <c r="AW575" s="15" t="s">
        <v>33</v>
      </c>
      <c r="AX575" s="15" t="s">
        <v>72</v>
      </c>
      <c r="AY575" s="187" t="s">
        <v>135</v>
      </c>
    </row>
    <row r="576" spans="1:65" s="13" customFormat="1">
      <c r="B576" s="159"/>
      <c r="D576" s="160" t="s">
        <v>146</v>
      </c>
      <c r="E576" s="161" t="s">
        <v>3</v>
      </c>
      <c r="F576" s="162" t="s">
        <v>959</v>
      </c>
      <c r="H576" s="163">
        <v>0.8</v>
      </c>
      <c r="I576" s="164"/>
      <c r="L576" s="159"/>
      <c r="M576" s="165"/>
      <c r="N576" s="166"/>
      <c r="O576" s="166"/>
      <c r="P576" s="166"/>
      <c r="Q576" s="166"/>
      <c r="R576" s="166"/>
      <c r="S576" s="166"/>
      <c r="T576" s="167"/>
      <c r="AT576" s="161" t="s">
        <v>146</v>
      </c>
      <c r="AU576" s="161" t="s">
        <v>82</v>
      </c>
      <c r="AV576" s="13" t="s">
        <v>82</v>
      </c>
      <c r="AW576" s="13" t="s">
        <v>33</v>
      </c>
      <c r="AX576" s="13" t="s">
        <v>72</v>
      </c>
      <c r="AY576" s="161" t="s">
        <v>135</v>
      </c>
    </row>
    <row r="577" spans="1:65" s="13" customFormat="1">
      <c r="B577" s="159"/>
      <c r="D577" s="160" t="s">
        <v>146</v>
      </c>
      <c r="E577" s="161" t="s">
        <v>3</v>
      </c>
      <c r="F577" s="162" t="s">
        <v>960</v>
      </c>
      <c r="H577" s="163">
        <v>1.6439999999999999</v>
      </c>
      <c r="I577" s="164"/>
      <c r="L577" s="159"/>
      <c r="M577" s="165"/>
      <c r="N577" s="166"/>
      <c r="O577" s="166"/>
      <c r="P577" s="166"/>
      <c r="Q577" s="166"/>
      <c r="R577" s="166"/>
      <c r="S577" s="166"/>
      <c r="T577" s="167"/>
      <c r="AT577" s="161" t="s">
        <v>146</v>
      </c>
      <c r="AU577" s="161" t="s">
        <v>82</v>
      </c>
      <c r="AV577" s="13" t="s">
        <v>82</v>
      </c>
      <c r="AW577" s="13" t="s">
        <v>33</v>
      </c>
      <c r="AX577" s="13" t="s">
        <v>72</v>
      </c>
      <c r="AY577" s="161" t="s">
        <v>135</v>
      </c>
    </row>
    <row r="578" spans="1:65" s="13" customFormat="1">
      <c r="B578" s="159"/>
      <c r="D578" s="160" t="s">
        <v>146</v>
      </c>
      <c r="E578" s="161" t="s">
        <v>3</v>
      </c>
      <c r="F578" s="162" t="s">
        <v>961</v>
      </c>
      <c r="H578" s="163">
        <v>4.3239999999999998</v>
      </c>
      <c r="I578" s="164"/>
      <c r="L578" s="159"/>
      <c r="M578" s="165"/>
      <c r="N578" s="166"/>
      <c r="O578" s="166"/>
      <c r="P578" s="166"/>
      <c r="Q578" s="166"/>
      <c r="R578" s="166"/>
      <c r="S578" s="166"/>
      <c r="T578" s="167"/>
      <c r="AT578" s="161" t="s">
        <v>146</v>
      </c>
      <c r="AU578" s="161" t="s">
        <v>82</v>
      </c>
      <c r="AV578" s="13" t="s">
        <v>82</v>
      </c>
      <c r="AW578" s="13" t="s">
        <v>33</v>
      </c>
      <c r="AX578" s="13" t="s">
        <v>72</v>
      </c>
      <c r="AY578" s="161" t="s">
        <v>135</v>
      </c>
    </row>
    <row r="579" spans="1:65" s="13" customFormat="1">
      <c r="B579" s="159"/>
      <c r="D579" s="160" t="s">
        <v>146</v>
      </c>
      <c r="E579" s="161" t="s">
        <v>3</v>
      </c>
      <c r="F579" s="162" t="s">
        <v>962</v>
      </c>
      <c r="H579" s="163">
        <v>5.4870000000000001</v>
      </c>
      <c r="I579" s="164"/>
      <c r="L579" s="159"/>
      <c r="M579" s="165"/>
      <c r="N579" s="166"/>
      <c r="O579" s="166"/>
      <c r="P579" s="166"/>
      <c r="Q579" s="166"/>
      <c r="R579" s="166"/>
      <c r="S579" s="166"/>
      <c r="T579" s="167"/>
      <c r="AT579" s="161" t="s">
        <v>146</v>
      </c>
      <c r="AU579" s="161" t="s">
        <v>82</v>
      </c>
      <c r="AV579" s="13" t="s">
        <v>82</v>
      </c>
      <c r="AW579" s="13" t="s">
        <v>33</v>
      </c>
      <c r="AX579" s="13" t="s">
        <v>72</v>
      </c>
      <c r="AY579" s="161" t="s">
        <v>135</v>
      </c>
    </row>
    <row r="580" spans="1:65" s="13" customFormat="1">
      <c r="B580" s="159"/>
      <c r="D580" s="160" t="s">
        <v>146</v>
      </c>
      <c r="E580" s="161" t="s">
        <v>3</v>
      </c>
      <c r="F580" s="162" t="s">
        <v>963</v>
      </c>
      <c r="H580" s="163">
        <v>2.6659999999999999</v>
      </c>
      <c r="I580" s="164"/>
      <c r="L580" s="159"/>
      <c r="M580" s="165"/>
      <c r="N580" s="166"/>
      <c r="O580" s="166"/>
      <c r="P580" s="166"/>
      <c r="Q580" s="166"/>
      <c r="R580" s="166"/>
      <c r="S580" s="166"/>
      <c r="T580" s="167"/>
      <c r="AT580" s="161" t="s">
        <v>146</v>
      </c>
      <c r="AU580" s="161" t="s">
        <v>82</v>
      </c>
      <c r="AV580" s="13" t="s">
        <v>82</v>
      </c>
      <c r="AW580" s="13" t="s">
        <v>33</v>
      </c>
      <c r="AX580" s="13" t="s">
        <v>72</v>
      </c>
      <c r="AY580" s="161" t="s">
        <v>135</v>
      </c>
    </row>
    <row r="581" spans="1:65" s="14" customFormat="1">
      <c r="B581" s="178"/>
      <c r="D581" s="160" t="s">
        <v>146</v>
      </c>
      <c r="E581" s="179" t="s">
        <v>3</v>
      </c>
      <c r="F581" s="180" t="s">
        <v>215</v>
      </c>
      <c r="H581" s="181">
        <v>14.920999999999999</v>
      </c>
      <c r="I581" s="182"/>
      <c r="L581" s="178"/>
      <c r="M581" s="183"/>
      <c r="N581" s="184"/>
      <c r="O581" s="184"/>
      <c r="P581" s="184"/>
      <c r="Q581" s="184"/>
      <c r="R581" s="184"/>
      <c r="S581" s="184"/>
      <c r="T581" s="185"/>
      <c r="AT581" s="179" t="s">
        <v>146</v>
      </c>
      <c r="AU581" s="179" t="s">
        <v>82</v>
      </c>
      <c r="AV581" s="14" t="s">
        <v>142</v>
      </c>
      <c r="AW581" s="14" t="s">
        <v>33</v>
      </c>
      <c r="AX581" s="14" t="s">
        <v>80</v>
      </c>
      <c r="AY581" s="179" t="s">
        <v>135</v>
      </c>
    </row>
    <row r="582" spans="1:65" s="2" customFormat="1" ht="16.5" customHeight="1">
      <c r="A582" s="35"/>
      <c r="B582" s="140"/>
      <c r="C582" s="168" t="s">
        <v>964</v>
      </c>
      <c r="D582" s="168" t="s">
        <v>202</v>
      </c>
      <c r="E582" s="169" t="s">
        <v>965</v>
      </c>
      <c r="F582" s="596" t="s">
        <v>2176</v>
      </c>
      <c r="G582" s="171" t="s">
        <v>140</v>
      </c>
      <c r="H582" s="172">
        <v>14.092000000000001</v>
      </c>
      <c r="I582" s="173"/>
      <c r="J582" s="174">
        <f>ROUND(I582*H582,2)</f>
        <v>0</v>
      </c>
      <c r="K582" s="170" t="s">
        <v>3</v>
      </c>
      <c r="L582" s="175"/>
      <c r="M582" s="176" t="s">
        <v>3</v>
      </c>
      <c r="N582" s="177" t="s">
        <v>43</v>
      </c>
      <c r="O582" s="56"/>
      <c r="P582" s="150">
        <f>O582*H582</f>
        <v>0</v>
      </c>
      <c r="Q582" s="150">
        <v>1.7999999999999999E-2</v>
      </c>
      <c r="R582" s="150">
        <f>Q582*H582</f>
        <v>0.25365599999999999</v>
      </c>
      <c r="S582" s="150">
        <v>0</v>
      </c>
      <c r="T582" s="151">
        <f>S582*H582</f>
        <v>0</v>
      </c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R582" s="152" t="s">
        <v>324</v>
      </c>
      <c r="AT582" s="152" t="s">
        <v>202</v>
      </c>
      <c r="AU582" s="152" t="s">
        <v>82</v>
      </c>
      <c r="AY582" s="20" t="s">
        <v>135</v>
      </c>
      <c r="BE582" s="153">
        <f>IF(N582="základní",J582,0)</f>
        <v>0</v>
      </c>
      <c r="BF582" s="153">
        <f>IF(N582="snížená",J582,0)</f>
        <v>0</v>
      </c>
      <c r="BG582" s="153">
        <f>IF(N582="zákl. přenesená",J582,0)</f>
        <v>0</v>
      </c>
      <c r="BH582" s="153">
        <f>IF(N582="sníž. přenesená",J582,0)</f>
        <v>0</v>
      </c>
      <c r="BI582" s="153">
        <f>IF(N582="nulová",J582,0)</f>
        <v>0</v>
      </c>
      <c r="BJ582" s="20" t="s">
        <v>80</v>
      </c>
      <c r="BK582" s="153">
        <f>ROUND(I582*H582,2)</f>
        <v>0</v>
      </c>
      <c r="BL582" s="20" t="s">
        <v>235</v>
      </c>
      <c r="BM582" s="152" t="s">
        <v>966</v>
      </c>
    </row>
    <row r="583" spans="1:65" s="2" customFormat="1" ht="16.5" customHeight="1">
      <c r="A583" s="35"/>
      <c r="B583" s="140"/>
      <c r="C583" s="141" t="s">
        <v>967</v>
      </c>
      <c r="D583" s="141" t="s">
        <v>137</v>
      </c>
      <c r="E583" s="142" t="s">
        <v>968</v>
      </c>
      <c r="F583" s="143" t="s">
        <v>969</v>
      </c>
      <c r="G583" s="144" t="s">
        <v>291</v>
      </c>
      <c r="H583" s="145">
        <v>16.260000000000002</v>
      </c>
      <c r="I583" s="146"/>
      <c r="J583" s="147">
        <f>ROUND(I583*H583,2)</f>
        <v>0</v>
      </c>
      <c r="K583" s="143" t="s">
        <v>3</v>
      </c>
      <c r="L583" s="36"/>
      <c r="M583" s="148" t="s">
        <v>3</v>
      </c>
      <c r="N583" s="149" t="s">
        <v>43</v>
      </c>
      <c r="O583" s="56"/>
      <c r="P583" s="150">
        <f>O583*H583</f>
        <v>0</v>
      </c>
      <c r="Q583" s="150">
        <v>1.2E-4</v>
      </c>
      <c r="R583" s="150">
        <f>Q583*H583</f>
        <v>1.9512000000000002E-3</v>
      </c>
      <c r="S583" s="150">
        <v>0</v>
      </c>
      <c r="T583" s="151">
        <f>S583*H583</f>
        <v>0</v>
      </c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R583" s="152" t="s">
        <v>235</v>
      </c>
      <c r="AT583" s="152" t="s">
        <v>137</v>
      </c>
      <c r="AU583" s="152" t="s">
        <v>82</v>
      </c>
      <c r="AY583" s="20" t="s">
        <v>135</v>
      </c>
      <c r="BE583" s="153">
        <f>IF(N583="základní",J583,0)</f>
        <v>0</v>
      </c>
      <c r="BF583" s="153">
        <f>IF(N583="snížená",J583,0)</f>
        <v>0</v>
      </c>
      <c r="BG583" s="153">
        <f>IF(N583="zákl. přenesená",J583,0)</f>
        <v>0</v>
      </c>
      <c r="BH583" s="153">
        <f>IF(N583="sníž. přenesená",J583,0)</f>
        <v>0</v>
      </c>
      <c r="BI583" s="153">
        <f>IF(N583="nulová",J583,0)</f>
        <v>0</v>
      </c>
      <c r="BJ583" s="20" t="s">
        <v>80</v>
      </c>
      <c r="BK583" s="153">
        <f>ROUND(I583*H583,2)</f>
        <v>0</v>
      </c>
      <c r="BL583" s="20" t="s">
        <v>235</v>
      </c>
      <c r="BM583" s="152" t="s">
        <v>970</v>
      </c>
    </row>
    <row r="584" spans="1:65" s="13" customFormat="1">
      <c r="B584" s="159"/>
      <c r="D584" s="160" t="s">
        <v>146</v>
      </c>
      <c r="E584" s="161" t="s">
        <v>3</v>
      </c>
      <c r="F584" s="162" t="s">
        <v>971</v>
      </c>
      <c r="H584" s="163">
        <v>16.260000000000002</v>
      </c>
      <c r="I584" s="164"/>
      <c r="L584" s="159"/>
      <c r="M584" s="165"/>
      <c r="N584" s="166"/>
      <c r="O584" s="166"/>
      <c r="P584" s="166"/>
      <c r="Q584" s="166"/>
      <c r="R584" s="166"/>
      <c r="S584" s="166"/>
      <c r="T584" s="167"/>
      <c r="AT584" s="161" t="s">
        <v>146</v>
      </c>
      <c r="AU584" s="161" t="s">
        <v>82</v>
      </c>
      <c r="AV584" s="13" t="s">
        <v>82</v>
      </c>
      <c r="AW584" s="13" t="s">
        <v>33</v>
      </c>
      <c r="AX584" s="13" t="s">
        <v>80</v>
      </c>
      <c r="AY584" s="161" t="s">
        <v>135</v>
      </c>
    </row>
    <row r="585" spans="1:65" s="2" customFormat="1" ht="16.5" customHeight="1">
      <c r="A585" s="35"/>
      <c r="B585" s="140"/>
      <c r="C585" s="168" t="s">
        <v>972</v>
      </c>
      <c r="D585" s="168" t="s">
        <v>202</v>
      </c>
      <c r="E585" s="169" t="s">
        <v>973</v>
      </c>
      <c r="F585" s="596" t="s">
        <v>2177</v>
      </c>
      <c r="G585" s="171" t="s">
        <v>291</v>
      </c>
      <c r="H585" s="172">
        <v>16.260000000000002</v>
      </c>
      <c r="I585" s="173"/>
      <c r="J585" s="174">
        <f>ROUND(I585*H585,2)</f>
        <v>0</v>
      </c>
      <c r="K585" s="170" t="s">
        <v>3</v>
      </c>
      <c r="L585" s="175"/>
      <c r="M585" s="176" t="s">
        <v>3</v>
      </c>
      <c r="N585" s="177" t="s">
        <v>43</v>
      </c>
      <c r="O585" s="56"/>
      <c r="P585" s="150">
        <f>O585*H585</f>
        <v>0</v>
      </c>
      <c r="Q585" s="150">
        <v>3.9699999999999999E-2</v>
      </c>
      <c r="R585" s="150">
        <f>Q585*H585</f>
        <v>0.64552200000000004</v>
      </c>
      <c r="S585" s="150">
        <v>0</v>
      </c>
      <c r="T585" s="151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152" t="s">
        <v>324</v>
      </c>
      <c r="AT585" s="152" t="s">
        <v>202</v>
      </c>
      <c r="AU585" s="152" t="s">
        <v>82</v>
      </c>
      <c r="AY585" s="20" t="s">
        <v>135</v>
      </c>
      <c r="BE585" s="153">
        <f>IF(N585="základní",J585,0)</f>
        <v>0</v>
      </c>
      <c r="BF585" s="153">
        <f>IF(N585="snížená",J585,0)</f>
        <v>0</v>
      </c>
      <c r="BG585" s="153">
        <f>IF(N585="zákl. přenesená",J585,0)</f>
        <v>0</v>
      </c>
      <c r="BH585" s="153">
        <f>IF(N585="sníž. přenesená",J585,0)</f>
        <v>0</v>
      </c>
      <c r="BI585" s="153">
        <f>IF(N585="nulová",J585,0)</f>
        <v>0</v>
      </c>
      <c r="BJ585" s="20" t="s">
        <v>80</v>
      </c>
      <c r="BK585" s="153">
        <f>ROUND(I585*H585,2)</f>
        <v>0</v>
      </c>
      <c r="BL585" s="20" t="s">
        <v>235</v>
      </c>
      <c r="BM585" s="152" t="s">
        <v>974</v>
      </c>
    </row>
    <row r="586" spans="1:65" s="2" customFormat="1" ht="37.9" customHeight="1">
      <c r="A586" s="35"/>
      <c r="B586" s="140"/>
      <c r="C586" s="141" t="s">
        <v>975</v>
      </c>
      <c r="D586" s="141" t="s">
        <v>137</v>
      </c>
      <c r="E586" s="142" t="s">
        <v>976</v>
      </c>
      <c r="F586" s="143" t="s">
        <v>977</v>
      </c>
      <c r="G586" s="144" t="s">
        <v>785</v>
      </c>
      <c r="H586" s="201"/>
      <c r="I586" s="146"/>
      <c r="J586" s="147">
        <f>ROUND(I586*H586,2)</f>
        <v>0</v>
      </c>
      <c r="K586" s="143" t="s">
        <v>141</v>
      </c>
      <c r="L586" s="36"/>
      <c r="M586" s="148" t="s">
        <v>3</v>
      </c>
      <c r="N586" s="149" t="s">
        <v>43</v>
      </c>
      <c r="O586" s="56"/>
      <c r="P586" s="150">
        <f>O586*H586</f>
        <v>0</v>
      </c>
      <c r="Q586" s="150">
        <v>0</v>
      </c>
      <c r="R586" s="150">
        <f>Q586*H586</f>
        <v>0</v>
      </c>
      <c r="S586" s="150">
        <v>0</v>
      </c>
      <c r="T586" s="151">
        <f>S586*H586</f>
        <v>0</v>
      </c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R586" s="152" t="s">
        <v>235</v>
      </c>
      <c r="AT586" s="152" t="s">
        <v>137</v>
      </c>
      <c r="AU586" s="152" t="s">
        <v>82</v>
      </c>
      <c r="AY586" s="20" t="s">
        <v>135</v>
      </c>
      <c r="BE586" s="153">
        <f>IF(N586="základní",J586,0)</f>
        <v>0</v>
      </c>
      <c r="BF586" s="153">
        <f>IF(N586="snížená",J586,0)</f>
        <v>0</v>
      </c>
      <c r="BG586" s="153">
        <f>IF(N586="zákl. přenesená",J586,0)</f>
        <v>0</v>
      </c>
      <c r="BH586" s="153">
        <f>IF(N586="sníž. přenesená",J586,0)</f>
        <v>0</v>
      </c>
      <c r="BI586" s="153">
        <f>IF(N586="nulová",J586,0)</f>
        <v>0</v>
      </c>
      <c r="BJ586" s="20" t="s">
        <v>80</v>
      </c>
      <c r="BK586" s="153">
        <f>ROUND(I586*H586,2)</f>
        <v>0</v>
      </c>
      <c r="BL586" s="20" t="s">
        <v>235</v>
      </c>
      <c r="BM586" s="152" t="s">
        <v>978</v>
      </c>
    </row>
    <row r="587" spans="1:65" s="2" customFormat="1">
      <c r="A587" s="35"/>
      <c r="B587" s="36"/>
      <c r="C587" s="35"/>
      <c r="D587" s="154" t="s">
        <v>144</v>
      </c>
      <c r="E587" s="35"/>
      <c r="F587" s="155" t="s">
        <v>979</v>
      </c>
      <c r="G587" s="35"/>
      <c r="H587" s="35"/>
      <c r="I587" s="156"/>
      <c r="J587" s="35"/>
      <c r="K587" s="35"/>
      <c r="L587" s="36"/>
      <c r="M587" s="157"/>
      <c r="N587" s="158"/>
      <c r="O587" s="56"/>
      <c r="P587" s="56"/>
      <c r="Q587" s="56"/>
      <c r="R587" s="56"/>
      <c r="S587" s="56"/>
      <c r="T587" s="57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T587" s="20" t="s">
        <v>144</v>
      </c>
      <c r="AU587" s="20" t="s">
        <v>82</v>
      </c>
    </row>
    <row r="588" spans="1:65" s="12" customFormat="1" ht="22.9" customHeight="1">
      <c r="B588" s="127"/>
      <c r="D588" s="128" t="s">
        <v>71</v>
      </c>
      <c r="E588" s="138" t="s">
        <v>980</v>
      </c>
      <c r="F588" s="138" t="s">
        <v>981</v>
      </c>
      <c r="I588" s="130"/>
      <c r="J588" s="139">
        <f>BK588</f>
        <v>0</v>
      </c>
      <c r="L588" s="127"/>
      <c r="M588" s="132"/>
      <c r="N588" s="133"/>
      <c r="O588" s="133"/>
      <c r="P588" s="134">
        <f>SUM(P589:P600)</f>
        <v>0</v>
      </c>
      <c r="Q588" s="133"/>
      <c r="R588" s="134">
        <f>SUM(R589:R600)</f>
        <v>5.0532299999999995E-2</v>
      </c>
      <c r="S588" s="133"/>
      <c r="T588" s="135">
        <f>SUM(T589:T600)</f>
        <v>3.3107749999999998E-2</v>
      </c>
      <c r="AR588" s="128" t="s">
        <v>82</v>
      </c>
      <c r="AT588" s="136" t="s">
        <v>71</v>
      </c>
      <c r="AU588" s="136" t="s">
        <v>80</v>
      </c>
      <c r="AY588" s="128" t="s">
        <v>135</v>
      </c>
      <c r="BK588" s="137">
        <f>SUM(BK589:BK600)</f>
        <v>0</v>
      </c>
    </row>
    <row r="589" spans="1:65" s="2" customFormat="1" ht="16.5" customHeight="1">
      <c r="A589" s="35"/>
      <c r="B589" s="140"/>
      <c r="C589" s="141" t="s">
        <v>982</v>
      </c>
      <c r="D589" s="141" t="s">
        <v>137</v>
      </c>
      <c r="E589" s="142" t="s">
        <v>983</v>
      </c>
      <c r="F589" s="143" t="s">
        <v>984</v>
      </c>
      <c r="G589" s="144" t="s">
        <v>291</v>
      </c>
      <c r="H589" s="145">
        <v>19.824999999999999</v>
      </c>
      <c r="I589" s="146"/>
      <c r="J589" s="147">
        <f>ROUND(I589*H589,2)</f>
        <v>0</v>
      </c>
      <c r="K589" s="143" t="s">
        <v>141</v>
      </c>
      <c r="L589" s="36"/>
      <c r="M589" s="148" t="s">
        <v>3</v>
      </c>
      <c r="N589" s="149" t="s">
        <v>43</v>
      </c>
      <c r="O589" s="56"/>
      <c r="P589" s="150">
        <f>O589*H589</f>
        <v>0</v>
      </c>
      <c r="Q589" s="150">
        <v>0</v>
      </c>
      <c r="R589" s="150">
        <f>Q589*H589</f>
        <v>0</v>
      </c>
      <c r="S589" s="150">
        <v>1.67E-3</v>
      </c>
      <c r="T589" s="151">
        <f>S589*H589</f>
        <v>3.3107749999999998E-2</v>
      </c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R589" s="152" t="s">
        <v>235</v>
      </c>
      <c r="AT589" s="152" t="s">
        <v>137</v>
      </c>
      <c r="AU589" s="152" t="s">
        <v>82</v>
      </c>
      <c r="AY589" s="20" t="s">
        <v>135</v>
      </c>
      <c r="BE589" s="153">
        <f>IF(N589="základní",J589,0)</f>
        <v>0</v>
      </c>
      <c r="BF589" s="153">
        <f>IF(N589="snížená",J589,0)</f>
        <v>0</v>
      </c>
      <c r="BG589" s="153">
        <f>IF(N589="zákl. přenesená",J589,0)</f>
        <v>0</v>
      </c>
      <c r="BH589" s="153">
        <f>IF(N589="sníž. přenesená",J589,0)</f>
        <v>0</v>
      </c>
      <c r="BI589" s="153">
        <f>IF(N589="nulová",J589,0)</f>
        <v>0</v>
      </c>
      <c r="BJ589" s="20" t="s">
        <v>80</v>
      </c>
      <c r="BK589" s="153">
        <f>ROUND(I589*H589,2)</f>
        <v>0</v>
      </c>
      <c r="BL589" s="20" t="s">
        <v>235</v>
      </c>
      <c r="BM589" s="152" t="s">
        <v>985</v>
      </c>
    </row>
    <row r="590" spans="1:65" s="2" customFormat="1">
      <c r="A590" s="35"/>
      <c r="B590" s="36"/>
      <c r="C590" s="35"/>
      <c r="D590" s="154" t="s">
        <v>144</v>
      </c>
      <c r="E590" s="35"/>
      <c r="F590" s="155" t="s">
        <v>986</v>
      </c>
      <c r="G590" s="35"/>
      <c r="H590" s="35"/>
      <c r="I590" s="156"/>
      <c r="J590" s="35"/>
      <c r="K590" s="35"/>
      <c r="L590" s="36"/>
      <c r="M590" s="157"/>
      <c r="N590" s="158"/>
      <c r="O590" s="56"/>
      <c r="P590" s="56"/>
      <c r="Q590" s="56"/>
      <c r="R590" s="56"/>
      <c r="S590" s="56"/>
      <c r="T590" s="57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T590" s="20" t="s">
        <v>144</v>
      </c>
      <c r="AU590" s="20" t="s">
        <v>82</v>
      </c>
    </row>
    <row r="591" spans="1:65" s="13" customFormat="1">
      <c r="B591" s="159"/>
      <c r="D591" s="160" t="s">
        <v>146</v>
      </c>
      <c r="E591" s="161" t="s">
        <v>3</v>
      </c>
      <c r="F591" s="162" t="s">
        <v>987</v>
      </c>
      <c r="H591" s="163">
        <v>11.97</v>
      </c>
      <c r="I591" s="164"/>
      <c r="L591" s="159"/>
      <c r="M591" s="165"/>
      <c r="N591" s="166"/>
      <c r="O591" s="166"/>
      <c r="P591" s="166"/>
      <c r="Q591" s="166"/>
      <c r="R591" s="166"/>
      <c r="S591" s="166"/>
      <c r="T591" s="167"/>
      <c r="AT591" s="161" t="s">
        <v>146</v>
      </c>
      <c r="AU591" s="161" t="s">
        <v>82</v>
      </c>
      <c r="AV591" s="13" t="s">
        <v>82</v>
      </c>
      <c r="AW591" s="13" t="s">
        <v>33</v>
      </c>
      <c r="AX591" s="13" t="s">
        <v>72</v>
      </c>
      <c r="AY591" s="161" t="s">
        <v>135</v>
      </c>
    </row>
    <row r="592" spans="1:65" s="13" customFormat="1">
      <c r="B592" s="159"/>
      <c r="D592" s="160" t="s">
        <v>146</v>
      </c>
      <c r="E592" s="161" t="s">
        <v>3</v>
      </c>
      <c r="F592" s="162" t="s">
        <v>988</v>
      </c>
      <c r="H592" s="163">
        <v>7.8550000000000004</v>
      </c>
      <c r="I592" s="164"/>
      <c r="L592" s="159"/>
      <c r="M592" s="165"/>
      <c r="N592" s="166"/>
      <c r="O592" s="166"/>
      <c r="P592" s="166"/>
      <c r="Q592" s="166"/>
      <c r="R592" s="166"/>
      <c r="S592" s="166"/>
      <c r="T592" s="167"/>
      <c r="AT592" s="161" t="s">
        <v>146</v>
      </c>
      <c r="AU592" s="161" t="s">
        <v>82</v>
      </c>
      <c r="AV592" s="13" t="s">
        <v>82</v>
      </c>
      <c r="AW592" s="13" t="s">
        <v>33</v>
      </c>
      <c r="AX592" s="13" t="s">
        <v>72</v>
      </c>
      <c r="AY592" s="161" t="s">
        <v>135</v>
      </c>
    </row>
    <row r="593" spans="1:65" s="14" customFormat="1">
      <c r="B593" s="178"/>
      <c r="D593" s="160" t="s">
        <v>146</v>
      </c>
      <c r="E593" s="179" t="s">
        <v>3</v>
      </c>
      <c r="F593" s="180" t="s">
        <v>215</v>
      </c>
      <c r="H593" s="181">
        <v>19.824999999999999</v>
      </c>
      <c r="I593" s="182"/>
      <c r="L593" s="178"/>
      <c r="M593" s="183"/>
      <c r="N593" s="184"/>
      <c r="O593" s="184"/>
      <c r="P593" s="184"/>
      <c r="Q593" s="184"/>
      <c r="R593" s="184"/>
      <c r="S593" s="184"/>
      <c r="T593" s="185"/>
      <c r="AT593" s="179" t="s">
        <v>146</v>
      </c>
      <c r="AU593" s="179" t="s">
        <v>82</v>
      </c>
      <c r="AV593" s="14" t="s">
        <v>142</v>
      </c>
      <c r="AW593" s="14" t="s">
        <v>33</v>
      </c>
      <c r="AX593" s="14" t="s">
        <v>80</v>
      </c>
      <c r="AY593" s="179" t="s">
        <v>135</v>
      </c>
    </row>
    <row r="594" spans="1:65" s="2" customFormat="1" ht="24.2" customHeight="1">
      <c r="A594" s="35"/>
      <c r="B594" s="140"/>
      <c r="C594" s="141" t="s">
        <v>989</v>
      </c>
      <c r="D594" s="141" t="s">
        <v>137</v>
      </c>
      <c r="E594" s="142" t="s">
        <v>990</v>
      </c>
      <c r="F594" s="143" t="s">
        <v>991</v>
      </c>
      <c r="G594" s="144" t="s">
        <v>291</v>
      </c>
      <c r="H594" s="145">
        <v>4.76</v>
      </c>
      <c r="I594" s="146"/>
      <c r="J594" s="147">
        <f t="shared" ref="J594:J599" si="0">ROUND(I594*H594,2)</f>
        <v>0</v>
      </c>
      <c r="K594" s="143" t="s">
        <v>3</v>
      </c>
      <c r="L594" s="36"/>
      <c r="M594" s="148" t="s">
        <v>3</v>
      </c>
      <c r="N594" s="149" t="s">
        <v>43</v>
      </c>
      <c r="O594" s="56"/>
      <c r="P594" s="150">
        <f t="shared" ref="P594:P599" si="1">O594*H594</f>
        <v>0</v>
      </c>
      <c r="Q594" s="150">
        <v>2.7299999999999998E-3</v>
      </c>
      <c r="R594" s="150">
        <f t="shared" ref="R594:R599" si="2">Q594*H594</f>
        <v>1.2994799999999999E-2</v>
      </c>
      <c r="S594" s="150">
        <v>0</v>
      </c>
      <c r="T594" s="151">
        <f t="shared" ref="T594:T599" si="3">S594*H594</f>
        <v>0</v>
      </c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R594" s="152" t="s">
        <v>235</v>
      </c>
      <c r="AT594" s="152" t="s">
        <v>137</v>
      </c>
      <c r="AU594" s="152" t="s">
        <v>82</v>
      </c>
      <c r="AY594" s="20" t="s">
        <v>135</v>
      </c>
      <c r="BE594" s="153">
        <f t="shared" ref="BE594:BE599" si="4">IF(N594="základní",J594,0)</f>
        <v>0</v>
      </c>
      <c r="BF594" s="153">
        <f t="shared" ref="BF594:BF599" si="5">IF(N594="snížená",J594,0)</f>
        <v>0</v>
      </c>
      <c r="BG594" s="153">
        <f t="shared" ref="BG594:BG599" si="6">IF(N594="zákl. přenesená",J594,0)</f>
        <v>0</v>
      </c>
      <c r="BH594" s="153">
        <f t="shared" ref="BH594:BH599" si="7">IF(N594="sníž. přenesená",J594,0)</f>
        <v>0</v>
      </c>
      <c r="BI594" s="153">
        <f t="shared" ref="BI594:BI599" si="8">IF(N594="nulová",J594,0)</f>
        <v>0</v>
      </c>
      <c r="BJ594" s="20" t="s">
        <v>80</v>
      </c>
      <c r="BK594" s="153">
        <f t="shared" ref="BK594:BK599" si="9">ROUND(I594*H594,2)</f>
        <v>0</v>
      </c>
      <c r="BL594" s="20" t="s">
        <v>235</v>
      </c>
      <c r="BM594" s="152" t="s">
        <v>992</v>
      </c>
    </row>
    <row r="595" spans="1:65" s="2" customFormat="1" ht="24.2" customHeight="1">
      <c r="A595" s="35"/>
      <c r="B595" s="140"/>
      <c r="C595" s="141" t="s">
        <v>993</v>
      </c>
      <c r="D595" s="141" t="s">
        <v>137</v>
      </c>
      <c r="E595" s="142" t="s">
        <v>994</v>
      </c>
      <c r="F595" s="143" t="s">
        <v>995</v>
      </c>
      <c r="G595" s="144" t="s">
        <v>291</v>
      </c>
      <c r="H595" s="145">
        <v>4.76</v>
      </c>
      <c r="I595" s="146"/>
      <c r="J595" s="147">
        <f t="shared" si="0"/>
        <v>0</v>
      </c>
      <c r="K595" s="143" t="s">
        <v>3</v>
      </c>
      <c r="L595" s="36"/>
      <c r="M595" s="148" t="s">
        <v>3</v>
      </c>
      <c r="N595" s="149" t="s">
        <v>43</v>
      </c>
      <c r="O595" s="56"/>
      <c r="P595" s="150">
        <f t="shared" si="1"/>
        <v>0</v>
      </c>
      <c r="Q595" s="150">
        <v>2.7299999999999998E-3</v>
      </c>
      <c r="R595" s="150">
        <f t="shared" si="2"/>
        <v>1.2994799999999999E-2</v>
      </c>
      <c r="S595" s="150">
        <v>0</v>
      </c>
      <c r="T595" s="151">
        <f t="shared" si="3"/>
        <v>0</v>
      </c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R595" s="152" t="s">
        <v>235</v>
      </c>
      <c r="AT595" s="152" t="s">
        <v>137</v>
      </c>
      <c r="AU595" s="152" t="s">
        <v>82</v>
      </c>
      <c r="AY595" s="20" t="s">
        <v>135</v>
      </c>
      <c r="BE595" s="153">
        <f t="shared" si="4"/>
        <v>0</v>
      </c>
      <c r="BF595" s="153">
        <f t="shared" si="5"/>
        <v>0</v>
      </c>
      <c r="BG595" s="153">
        <f t="shared" si="6"/>
        <v>0</v>
      </c>
      <c r="BH595" s="153">
        <f t="shared" si="7"/>
        <v>0</v>
      </c>
      <c r="BI595" s="153">
        <f t="shared" si="8"/>
        <v>0</v>
      </c>
      <c r="BJ595" s="20" t="s">
        <v>80</v>
      </c>
      <c r="BK595" s="153">
        <f t="shared" si="9"/>
        <v>0</v>
      </c>
      <c r="BL595" s="20" t="s">
        <v>235</v>
      </c>
      <c r="BM595" s="152" t="s">
        <v>996</v>
      </c>
    </row>
    <row r="596" spans="1:65" s="2" customFormat="1" ht="24.2" customHeight="1">
      <c r="A596" s="35"/>
      <c r="B596" s="140"/>
      <c r="C596" s="141" t="s">
        <v>997</v>
      </c>
      <c r="D596" s="141" t="s">
        <v>137</v>
      </c>
      <c r="E596" s="142" t="s">
        <v>998</v>
      </c>
      <c r="F596" s="143" t="s">
        <v>999</v>
      </c>
      <c r="G596" s="144" t="s">
        <v>291</v>
      </c>
      <c r="H596" s="145">
        <v>1.1200000000000001</v>
      </c>
      <c r="I596" s="146"/>
      <c r="J596" s="147">
        <f t="shared" si="0"/>
        <v>0</v>
      </c>
      <c r="K596" s="143" t="s">
        <v>3</v>
      </c>
      <c r="L596" s="36"/>
      <c r="M596" s="148" t="s">
        <v>3</v>
      </c>
      <c r="N596" s="149" t="s">
        <v>43</v>
      </c>
      <c r="O596" s="56"/>
      <c r="P596" s="150">
        <f t="shared" si="1"/>
        <v>0</v>
      </c>
      <c r="Q596" s="150">
        <v>2.7299999999999998E-3</v>
      </c>
      <c r="R596" s="150">
        <f t="shared" si="2"/>
        <v>3.0576000000000002E-3</v>
      </c>
      <c r="S596" s="150">
        <v>0</v>
      </c>
      <c r="T596" s="151">
        <f t="shared" si="3"/>
        <v>0</v>
      </c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R596" s="152" t="s">
        <v>235</v>
      </c>
      <c r="AT596" s="152" t="s">
        <v>137</v>
      </c>
      <c r="AU596" s="152" t="s">
        <v>82</v>
      </c>
      <c r="AY596" s="20" t="s">
        <v>135</v>
      </c>
      <c r="BE596" s="153">
        <f t="shared" si="4"/>
        <v>0</v>
      </c>
      <c r="BF596" s="153">
        <f t="shared" si="5"/>
        <v>0</v>
      </c>
      <c r="BG596" s="153">
        <f t="shared" si="6"/>
        <v>0</v>
      </c>
      <c r="BH596" s="153">
        <f t="shared" si="7"/>
        <v>0</v>
      </c>
      <c r="BI596" s="153">
        <f t="shared" si="8"/>
        <v>0</v>
      </c>
      <c r="BJ596" s="20" t="s">
        <v>80</v>
      </c>
      <c r="BK596" s="153">
        <f t="shared" si="9"/>
        <v>0</v>
      </c>
      <c r="BL596" s="20" t="s">
        <v>235</v>
      </c>
      <c r="BM596" s="152" t="s">
        <v>1000</v>
      </c>
    </row>
    <row r="597" spans="1:65" s="2" customFormat="1" ht="24.2" customHeight="1">
      <c r="A597" s="35"/>
      <c r="B597" s="140"/>
      <c r="C597" s="141" t="s">
        <v>1001</v>
      </c>
      <c r="D597" s="141" t="s">
        <v>137</v>
      </c>
      <c r="E597" s="142" t="s">
        <v>1002</v>
      </c>
      <c r="F597" s="143" t="s">
        <v>1003</v>
      </c>
      <c r="G597" s="144" t="s">
        <v>291</v>
      </c>
      <c r="H597" s="145">
        <v>3</v>
      </c>
      <c r="I597" s="146"/>
      <c r="J597" s="147">
        <f t="shared" si="0"/>
        <v>0</v>
      </c>
      <c r="K597" s="143" t="s">
        <v>3</v>
      </c>
      <c r="L597" s="36"/>
      <c r="M597" s="148" t="s">
        <v>3</v>
      </c>
      <c r="N597" s="149" t="s">
        <v>43</v>
      </c>
      <c r="O597" s="56"/>
      <c r="P597" s="150">
        <f t="shared" si="1"/>
        <v>0</v>
      </c>
      <c r="Q597" s="150">
        <v>2.7299999999999998E-3</v>
      </c>
      <c r="R597" s="150">
        <f t="shared" si="2"/>
        <v>8.1899999999999994E-3</v>
      </c>
      <c r="S597" s="150">
        <v>0</v>
      </c>
      <c r="T597" s="151">
        <f t="shared" si="3"/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152" t="s">
        <v>235</v>
      </c>
      <c r="AT597" s="152" t="s">
        <v>137</v>
      </c>
      <c r="AU597" s="152" t="s">
        <v>82</v>
      </c>
      <c r="AY597" s="20" t="s">
        <v>135</v>
      </c>
      <c r="BE597" s="153">
        <f t="shared" si="4"/>
        <v>0</v>
      </c>
      <c r="BF597" s="153">
        <f t="shared" si="5"/>
        <v>0</v>
      </c>
      <c r="BG597" s="153">
        <f t="shared" si="6"/>
        <v>0</v>
      </c>
      <c r="BH597" s="153">
        <f t="shared" si="7"/>
        <v>0</v>
      </c>
      <c r="BI597" s="153">
        <f t="shared" si="8"/>
        <v>0</v>
      </c>
      <c r="BJ597" s="20" t="s">
        <v>80</v>
      </c>
      <c r="BK597" s="153">
        <f t="shared" si="9"/>
        <v>0</v>
      </c>
      <c r="BL597" s="20" t="s">
        <v>235</v>
      </c>
      <c r="BM597" s="152" t="s">
        <v>1004</v>
      </c>
    </row>
    <row r="598" spans="1:65" s="2" customFormat="1" ht="24.2" customHeight="1">
      <c r="A598" s="35"/>
      <c r="B598" s="140"/>
      <c r="C598" s="141" t="s">
        <v>1005</v>
      </c>
      <c r="D598" s="141" t="s">
        <v>137</v>
      </c>
      <c r="E598" s="142" t="s">
        <v>1006</v>
      </c>
      <c r="F598" s="143" t="s">
        <v>1007</v>
      </c>
      <c r="G598" s="144" t="s">
        <v>291</v>
      </c>
      <c r="H598" s="145">
        <v>4.87</v>
      </c>
      <c r="I598" s="146"/>
      <c r="J598" s="147">
        <f t="shared" si="0"/>
        <v>0</v>
      </c>
      <c r="K598" s="143" t="s">
        <v>3</v>
      </c>
      <c r="L598" s="36"/>
      <c r="M598" s="148" t="s">
        <v>3</v>
      </c>
      <c r="N598" s="149" t="s">
        <v>43</v>
      </c>
      <c r="O598" s="56"/>
      <c r="P598" s="150">
        <f t="shared" si="1"/>
        <v>0</v>
      </c>
      <c r="Q598" s="150">
        <v>2.7299999999999998E-3</v>
      </c>
      <c r="R598" s="150">
        <f t="shared" si="2"/>
        <v>1.3295099999999999E-2</v>
      </c>
      <c r="S598" s="150">
        <v>0</v>
      </c>
      <c r="T598" s="151">
        <f t="shared" si="3"/>
        <v>0</v>
      </c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R598" s="152" t="s">
        <v>235</v>
      </c>
      <c r="AT598" s="152" t="s">
        <v>137</v>
      </c>
      <c r="AU598" s="152" t="s">
        <v>82</v>
      </c>
      <c r="AY598" s="20" t="s">
        <v>135</v>
      </c>
      <c r="BE598" s="153">
        <f t="shared" si="4"/>
        <v>0</v>
      </c>
      <c r="BF598" s="153">
        <f t="shared" si="5"/>
        <v>0</v>
      </c>
      <c r="BG598" s="153">
        <f t="shared" si="6"/>
        <v>0</v>
      </c>
      <c r="BH598" s="153">
        <f t="shared" si="7"/>
        <v>0</v>
      </c>
      <c r="BI598" s="153">
        <f t="shared" si="8"/>
        <v>0</v>
      </c>
      <c r="BJ598" s="20" t="s">
        <v>80</v>
      </c>
      <c r="BK598" s="153">
        <f t="shared" si="9"/>
        <v>0</v>
      </c>
      <c r="BL598" s="20" t="s">
        <v>235</v>
      </c>
      <c r="BM598" s="152" t="s">
        <v>1008</v>
      </c>
    </row>
    <row r="599" spans="1:65" s="2" customFormat="1" ht="24.2" customHeight="1">
      <c r="A599" s="35"/>
      <c r="B599" s="140"/>
      <c r="C599" s="141" t="s">
        <v>1009</v>
      </c>
      <c r="D599" s="141" t="s">
        <v>137</v>
      </c>
      <c r="E599" s="142" t="s">
        <v>1010</v>
      </c>
      <c r="F599" s="143" t="s">
        <v>1011</v>
      </c>
      <c r="G599" s="144" t="s">
        <v>785</v>
      </c>
      <c r="H599" s="201"/>
      <c r="I599" s="146"/>
      <c r="J599" s="147">
        <f t="shared" si="0"/>
        <v>0</v>
      </c>
      <c r="K599" s="143" t="s">
        <v>141</v>
      </c>
      <c r="L599" s="36"/>
      <c r="M599" s="148" t="s">
        <v>3</v>
      </c>
      <c r="N599" s="149" t="s">
        <v>43</v>
      </c>
      <c r="O599" s="56"/>
      <c r="P599" s="150">
        <f t="shared" si="1"/>
        <v>0</v>
      </c>
      <c r="Q599" s="150">
        <v>0</v>
      </c>
      <c r="R599" s="150">
        <f t="shared" si="2"/>
        <v>0</v>
      </c>
      <c r="S599" s="150">
        <v>0</v>
      </c>
      <c r="T599" s="151">
        <f t="shared" si="3"/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52" t="s">
        <v>235</v>
      </c>
      <c r="AT599" s="152" t="s">
        <v>137</v>
      </c>
      <c r="AU599" s="152" t="s">
        <v>82</v>
      </c>
      <c r="AY599" s="20" t="s">
        <v>135</v>
      </c>
      <c r="BE599" s="153">
        <f t="shared" si="4"/>
        <v>0</v>
      </c>
      <c r="BF599" s="153">
        <f t="shared" si="5"/>
        <v>0</v>
      </c>
      <c r="BG599" s="153">
        <f t="shared" si="6"/>
        <v>0</v>
      </c>
      <c r="BH599" s="153">
        <f t="shared" si="7"/>
        <v>0</v>
      </c>
      <c r="BI599" s="153">
        <f t="shared" si="8"/>
        <v>0</v>
      </c>
      <c r="BJ599" s="20" t="s">
        <v>80</v>
      </c>
      <c r="BK599" s="153">
        <f t="shared" si="9"/>
        <v>0</v>
      </c>
      <c r="BL599" s="20" t="s">
        <v>235</v>
      </c>
      <c r="BM599" s="152" t="s">
        <v>1012</v>
      </c>
    </row>
    <row r="600" spans="1:65" s="2" customFormat="1">
      <c r="A600" s="35"/>
      <c r="B600" s="36"/>
      <c r="C600" s="35"/>
      <c r="D600" s="154" t="s">
        <v>144</v>
      </c>
      <c r="E600" s="35"/>
      <c r="F600" s="155" t="s">
        <v>1013</v>
      </c>
      <c r="G600" s="35"/>
      <c r="H600" s="35"/>
      <c r="I600" s="156"/>
      <c r="J600" s="35"/>
      <c r="K600" s="35"/>
      <c r="L600" s="36"/>
      <c r="M600" s="157"/>
      <c r="N600" s="158"/>
      <c r="O600" s="56"/>
      <c r="P600" s="56"/>
      <c r="Q600" s="56"/>
      <c r="R600" s="56"/>
      <c r="S600" s="56"/>
      <c r="T600" s="57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T600" s="20" t="s">
        <v>144</v>
      </c>
      <c r="AU600" s="20" t="s">
        <v>82</v>
      </c>
    </row>
    <row r="601" spans="1:65" s="12" customFormat="1" ht="22.9" customHeight="1">
      <c r="B601" s="127"/>
      <c r="D601" s="128" t="s">
        <v>71</v>
      </c>
      <c r="E601" s="138" t="s">
        <v>1014</v>
      </c>
      <c r="F601" s="138" t="s">
        <v>1015</v>
      </c>
      <c r="I601" s="130"/>
      <c r="J601" s="139">
        <f>BK601</f>
        <v>0</v>
      </c>
      <c r="L601" s="127"/>
      <c r="M601" s="132"/>
      <c r="N601" s="133"/>
      <c r="O601" s="133"/>
      <c r="P601" s="134">
        <f>SUM(P602:P644)</f>
        <v>0</v>
      </c>
      <c r="Q601" s="133"/>
      <c r="R601" s="134">
        <f>SUM(R602:R644)</f>
        <v>8.0460000000000004E-2</v>
      </c>
      <c r="S601" s="133"/>
      <c r="T601" s="135">
        <f>SUM(T602:T644)</f>
        <v>2.5848086000000001</v>
      </c>
      <c r="AR601" s="128" t="s">
        <v>82</v>
      </c>
      <c r="AT601" s="136" t="s">
        <v>71</v>
      </c>
      <c r="AU601" s="136" t="s">
        <v>80</v>
      </c>
      <c r="AY601" s="128" t="s">
        <v>135</v>
      </c>
      <c r="BK601" s="137">
        <f>SUM(BK602:BK644)</f>
        <v>0</v>
      </c>
    </row>
    <row r="602" spans="1:65" s="2" customFormat="1" ht="16.5" customHeight="1">
      <c r="A602" s="35"/>
      <c r="B602" s="140"/>
      <c r="C602" s="141" t="s">
        <v>1016</v>
      </c>
      <c r="D602" s="141" t="s">
        <v>137</v>
      </c>
      <c r="E602" s="142" t="s">
        <v>1017</v>
      </c>
      <c r="F602" s="143" t="s">
        <v>1018</v>
      </c>
      <c r="G602" s="144" t="s">
        <v>140</v>
      </c>
      <c r="H602" s="145">
        <v>0.94799999999999995</v>
      </c>
      <c r="I602" s="146"/>
      <c r="J602" s="147">
        <f>ROUND(I602*H602,2)</f>
        <v>0</v>
      </c>
      <c r="K602" s="143" t="s">
        <v>141</v>
      </c>
      <c r="L602" s="36"/>
      <c r="M602" s="148" t="s">
        <v>3</v>
      </c>
      <c r="N602" s="149" t="s">
        <v>43</v>
      </c>
      <c r="O602" s="56"/>
      <c r="P602" s="150">
        <f>O602*H602</f>
        <v>0</v>
      </c>
      <c r="Q602" s="150">
        <v>0</v>
      </c>
      <c r="R602" s="150">
        <f>Q602*H602</f>
        <v>0</v>
      </c>
      <c r="S602" s="150">
        <v>1.695E-2</v>
      </c>
      <c r="T602" s="151">
        <f>S602*H602</f>
        <v>1.6068599999999999E-2</v>
      </c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R602" s="152" t="s">
        <v>235</v>
      </c>
      <c r="AT602" s="152" t="s">
        <v>137</v>
      </c>
      <c r="AU602" s="152" t="s">
        <v>82</v>
      </c>
      <c r="AY602" s="20" t="s">
        <v>135</v>
      </c>
      <c r="BE602" s="153">
        <f>IF(N602="základní",J602,0)</f>
        <v>0</v>
      </c>
      <c r="BF602" s="153">
        <f>IF(N602="snížená",J602,0)</f>
        <v>0</v>
      </c>
      <c r="BG602" s="153">
        <f>IF(N602="zákl. přenesená",J602,0)</f>
        <v>0</v>
      </c>
      <c r="BH602" s="153">
        <f>IF(N602="sníž. přenesená",J602,0)</f>
        <v>0</v>
      </c>
      <c r="BI602" s="153">
        <f>IF(N602="nulová",J602,0)</f>
        <v>0</v>
      </c>
      <c r="BJ602" s="20" t="s">
        <v>80</v>
      </c>
      <c r="BK602" s="153">
        <f>ROUND(I602*H602,2)</f>
        <v>0</v>
      </c>
      <c r="BL602" s="20" t="s">
        <v>235</v>
      </c>
      <c r="BM602" s="152" t="s">
        <v>1019</v>
      </c>
    </row>
    <row r="603" spans="1:65" s="2" customFormat="1">
      <c r="A603" s="35"/>
      <c r="B603" s="36"/>
      <c r="C603" s="35"/>
      <c r="D603" s="154" t="s">
        <v>144</v>
      </c>
      <c r="E603" s="35"/>
      <c r="F603" s="155" t="s">
        <v>1020</v>
      </c>
      <c r="G603" s="35"/>
      <c r="H603" s="35"/>
      <c r="I603" s="156"/>
      <c r="J603" s="35"/>
      <c r="K603" s="35"/>
      <c r="L603" s="36"/>
      <c r="M603" s="157"/>
      <c r="N603" s="158"/>
      <c r="O603" s="56"/>
      <c r="P603" s="56"/>
      <c r="Q603" s="56"/>
      <c r="R603" s="56"/>
      <c r="S603" s="56"/>
      <c r="T603" s="57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T603" s="20" t="s">
        <v>144</v>
      </c>
      <c r="AU603" s="20" t="s">
        <v>82</v>
      </c>
    </row>
    <row r="604" spans="1:65" s="15" customFormat="1">
      <c r="B604" s="186"/>
      <c r="D604" s="160" t="s">
        <v>146</v>
      </c>
      <c r="E604" s="187" t="s">
        <v>3</v>
      </c>
      <c r="F604" s="188" t="s">
        <v>1021</v>
      </c>
      <c r="H604" s="187" t="s">
        <v>3</v>
      </c>
      <c r="I604" s="189"/>
      <c r="L604" s="186"/>
      <c r="M604" s="190"/>
      <c r="N604" s="191"/>
      <c r="O604" s="191"/>
      <c r="P604" s="191"/>
      <c r="Q604" s="191"/>
      <c r="R604" s="191"/>
      <c r="S604" s="191"/>
      <c r="T604" s="192"/>
      <c r="AT604" s="187" t="s">
        <v>146</v>
      </c>
      <c r="AU604" s="187" t="s">
        <v>82</v>
      </c>
      <c r="AV604" s="15" t="s">
        <v>80</v>
      </c>
      <c r="AW604" s="15" t="s">
        <v>33</v>
      </c>
      <c r="AX604" s="15" t="s">
        <v>72</v>
      </c>
      <c r="AY604" s="187" t="s">
        <v>135</v>
      </c>
    </row>
    <row r="605" spans="1:65" s="13" customFormat="1">
      <c r="B605" s="159"/>
      <c r="D605" s="160" t="s">
        <v>146</v>
      </c>
      <c r="E605" s="161" t="s">
        <v>3</v>
      </c>
      <c r="F605" s="162" t="s">
        <v>1022</v>
      </c>
      <c r="H605" s="163">
        <v>0.58799999999999997</v>
      </c>
      <c r="I605" s="164"/>
      <c r="L605" s="159"/>
      <c r="M605" s="165"/>
      <c r="N605" s="166"/>
      <c r="O605" s="166"/>
      <c r="P605" s="166"/>
      <c r="Q605" s="166"/>
      <c r="R605" s="166"/>
      <c r="S605" s="166"/>
      <c r="T605" s="167"/>
      <c r="AT605" s="161" t="s">
        <v>146</v>
      </c>
      <c r="AU605" s="161" t="s">
        <v>82</v>
      </c>
      <c r="AV605" s="13" t="s">
        <v>82</v>
      </c>
      <c r="AW605" s="13" t="s">
        <v>33</v>
      </c>
      <c r="AX605" s="13" t="s">
        <v>72</v>
      </c>
      <c r="AY605" s="161" t="s">
        <v>135</v>
      </c>
    </row>
    <row r="606" spans="1:65" s="15" customFormat="1">
      <c r="B606" s="186"/>
      <c r="D606" s="160" t="s">
        <v>146</v>
      </c>
      <c r="E606" s="187" t="s">
        <v>3</v>
      </c>
      <c r="F606" s="188" t="s">
        <v>1023</v>
      </c>
      <c r="H606" s="187" t="s">
        <v>3</v>
      </c>
      <c r="I606" s="189"/>
      <c r="L606" s="186"/>
      <c r="M606" s="190"/>
      <c r="N606" s="191"/>
      <c r="O606" s="191"/>
      <c r="P606" s="191"/>
      <c r="Q606" s="191"/>
      <c r="R606" s="191"/>
      <c r="S606" s="191"/>
      <c r="T606" s="192"/>
      <c r="AT606" s="187" t="s">
        <v>146</v>
      </c>
      <c r="AU606" s="187" t="s">
        <v>82</v>
      </c>
      <c r="AV606" s="15" t="s">
        <v>80</v>
      </c>
      <c r="AW606" s="15" t="s">
        <v>33</v>
      </c>
      <c r="AX606" s="15" t="s">
        <v>72</v>
      </c>
      <c r="AY606" s="187" t="s">
        <v>135</v>
      </c>
    </row>
    <row r="607" spans="1:65" s="13" customFormat="1">
      <c r="B607" s="159"/>
      <c r="D607" s="160" t="s">
        <v>146</v>
      </c>
      <c r="E607" s="161" t="s">
        <v>3</v>
      </c>
      <c r="F607" s="162" t="s">
        <v>282</v>
      </c>
      <c r="H607" s="163">
        <v>0.36</v>
      </c>
      <c r="I607" s="164"/>
      <c r="L607" s="159"/>
      <c r="M607" s="165"/>
      <c r="N607" s="166"/>
      <c r="O607" s="166"/>
      <c r="P607" s="166"/>
      <c r="Q607" s="166"/>
      <c r="R607" s="166"/>
      <c r="S607" s="166"/>
      <c r="T607" s="167"/>
      <c r="AT607" s="161" t="s">
        <v>146</v>
      </c>
      <c r="AU607" s="161" t="s">
        <v>82</v>
      </c>
      <c r="AV607" s="13" t="s">
        <v>82</v>
      </c>
      <c r="AW607" s="13" t="s">
        <v>33</v>
      </c>
      <c r="AX607" s="13" t="s">
        <v>72</v>
      </c>
      <c r="AY607" s="161" t="s">
        <v>135</v>
      </c>
    </row>
    <row r="608" spans="1:65" s="14" customFormat="1">
      <c r="B608" s="178"/>
      <c r="D608" s="160" t="s">
        <v>146</v>
      </c>
      <c r="E608" s="179" t="s">
        <v>3</v>
      </c>
      <c r="F608" s="180" t="s">
        <v>215</v>
      </c>
      <c r="H608" s="181">
        <v>0.94799999999999995</v>
      </c>
      <c r="I608" s="182"/>
      <c r="L608" s="178"/>
      <c r="M608" s="183"/>
      <c r="N608" s="184"/>
      <c r="O608" s="184"/>
      <c r="P608" s="184"/>
      <c r="Q608" s="184"/>
      <c r="R608" s="184"/>
      <c r="S608" s="184"/>
      <c r="T608" s="185"/>
      <c r="AT608" s="179" t="s">
        <v>146</v>
      </c>
      <c r="AU608" s="179" t="s">
        <v>82</v>
      </c>
      <c r="AV608" s="14" t="s">
        <v>142</v>
      </c>
      <c r="AW608" s="14" t="s">
        <v>33</v>
      </c>
      <c r="AX608" s="14" t="s">
        <v>80</v>
      </c>
      <c r="AY608" s="179" t="s">
        <v>135</v>
      </c>
    </row>
    <row r="609" spans="1:65" s="2" customFormat="1" ht="24.2" customHeight="1">
      <c r="A609" s="35"/>
      <c r="B609" s="140"/>
      <c r="C609" s="141" t="s">
        <v>1024</v>
      </c>
      <c r="D609" s="141" t="s">
        <v>137</v>
      </c>
      <c r="E609" s="142" t="s">
        <v>1025</v>
      </c>
      <c r="F609" s="143" t="s">
        <v>1026</v>
      </c>
      <c r="G609" s="144" t="s">
        <v>192</v>
      </c>
      <c r="H609" s="145">
        <v>1</v>
      </c>
      <c r="I609" s="146"/>
      <c r="J609" s="147">
        <f t="shared" ref="J609:J617" si="10">ROUND(I609*H609,2)</f>
        <v>0</v>
      </c>
      <c r="K609" s="143" t="s">
        <v>3</v>
      </c>
      <c r="L609" s="36"/>
      <c r="M609" s="148" t="s">
        <v>3</v>
      </c>
      <c r="N609" s="149" t="s">
        <v>43</v>
      </c>
      <c r="O609" s="56"/>
      <c r="P609" s="150">
        <f t="shared" ref="P609:P617" si="11">O609*H609</f>
        <v>0</v>
      </c>
      <c r="Q609" s="150">
        <v>6.8000000000000005E-4</v>
      </c>
      <c r="R609" s="150">
        <f t="shared" ref="R609:R617" si="12">Q609*H609</f>
        <v>6.8000000000000005E-4</v>
      </c>
      <c r="S609" s="150">
        <v>0</v>
      </c>
      <c r="T609" s="151">
        <f t="shared" ref="T609:T617" si="13">S609*H609</f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152" t="s">
        <v>235</v>
      </c>
      <c r="AT609" s="152" t="s">
        <v>137</v>
      </c>
      <c r="AU609" s="152" t="s">
        <v>82</v>
      </c>
      <c r="AY609" s="20" t="s">
        <v>135</v>
      </c>
      <c r="BE609" s="153">
        <f t="shared" ref="BE609:BE617" si="14">IF(N609="základní",J609,0)</f>
        <v>0</v>
      </c>
      <c r="BF609" s="153">
        <f t="shared" ref="BF609:BF617" si="15">IF(N609="snížená",J609,0)</f>
        <v>0</v>
      </c>
      <c r="BG609" s="153">
        <f t="shared" ref="BG609:BG617" si="16">IF(N609="zákl. přenesená",J609,0)</f>
        <v>0</v>
      </c>
      <c r="BH609" s="153">
        <f t="shared" ref="BH609:BH617" si="17">IF(N609="sníž. přenesená",J609,0)</f>
        <v>0</v>
      </c>
      <c r="BI609" s="153">
        <f t="shared" ref="BI609:BI617" si="18">IF(N609="nulová",J609,0)</f>
        <v>0</v>
      </c>
      <c r="BJ609" s="20" t="s">
        <v>80</v>
      </c>
      <c r="BK609" s="153">
        <f t="shared" ref="BK609:BK617" si="19">ROUND(I609*H609,2)</f>
        <v>0</v>
      </c>
      <c r="BL609" s="20" t="s">
        <v>235</v>
      </c>
      <c r="BM609" s="152" t="s">
        <v>1027</v>
      </c>
    </row>
    <row r="610" spans="1:65" s="2" customFormat="1" ht="24.2" customHeight="1">
      <c r="A610" s="35"/>
      <c r="B610" s="140"/>
      <c r="C610" s="141" t="s">
        <v>1028</v>
      </c>
      <c r="D610" s="141" t="s">
        <v>137</v>
      </c>
      <c r="E610" s="142" t="s">
        <v>1029</v>
      </c>
      <c r="F610" s="143" t="s">
        <v>1030</v>
      </c>
      <c r="G610" s="144" t="s">
        <v>192</v>
      </c>
      <c r="H610" s="145">
        <v>2</v>
      </c>
      <c r="I610" s="146"/>
      <c r="J610" s="147">
        <f t="shared" si="10"/>
        <v>0</v>
      </c>
      <c r="K610" s="143" t="s">
        <v>3</v>
      </c>
      <c r="L610" s="36"/>
      <c r="M610" s="148" t="s">
        <v>3</v>
      </c>
      <c r="N610" s="149" t="s">
        <v>43</v>
      </c>
      <c r="O610" s="56"/>
      <c r="P610" s="150">
        <f t="shared" si="11"/>
        <v>0</v>
      </c>
      <c r="Q610" s="150">
        <v>6.8000000000000005E-4</v>
      </c>
      <c r="R610" s="150">
        <f t="shared" si="12"/>
        <v>1.3600000000000001E-3</v>
      </c>
      <c r="S610" s="150">
        <v>0</v>
      </c>
      <c r="T610" s="151">
        <f t="shared" si="13"/>
        <v>0</v>
      </c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R610" s="152" t="s">
        <v>235</v>
      </c>
      <c r="AT610" s="152" t="s">
        <v>137</v>
      </c>
      <c r="AU610" s="152" t="s">
        <v>82</v>
      </c>
      <c r="AY610" s="20" t="s">
        <v>135</v>
      </c>
      <c r="BE610" s="153">
        <f t="shared" si="14"/>
        <v>0</v>
      </c>
      <c r="BF610" s="153">
        <f t="shared" si="15"/>
        <v>0</v>
      </c>
      <c r="BG610" s="153">
        <f t="shared" si="16"/>
        <v>0</v>
      </c>
      <c r="BH610" s="153">
        <f t="shared" si="17"/>
        <v>0</v>
      </c>
      <c r="BI610" s="153">
        <f t="shared" si="18"/>
        <v>0</v>
      </c>
      <c r="BJ610" s="20" t="s">
        <v>80</v>
      </c>
      <c r="BK610" s="153">
        <f t="shared" si="19"/>
        <v>0</v>
      </c>
      <c r="BL610" s="20" t="s">
        <v>235</v>
      </c>
      <c r="BM610" s="152" t="s">
        <v>1031</v>
      </c>
    </row>
    <row r="611" spans="1:65" s="2" customFormat="1" ht="24.2" customHeight="1">
      <c r="A611" s="35"/>
      <c r="B611" s="140"/>
      <c r="C611" s="141" t="s">
        <v>1032</v>
      </c>
      <c r="D611" s="141" t="s">
        <v>137</v>
      </c>
      <c r="E611" s="142" t="s">
        <v>1033</v>
      </c>
      <c r="F611" s="143" t="s">
        <v>1034</v>
      </c>
      <c r="G611" s="144" t="s">
        <v>192</v>
      </c>
      <c r="H611" s="145">
        <v>6</v>
      </c>
      <c r="I611" s="146"/>
      <c r="J611" s="147">
        <f t="shared" si="10"/>
        <v>0</v>
      </c>
      <c r="K611" s="143" t="s">
        <v>3</v>
      </c>
      <c r="L611" s="36"/>
      <c r="M611" s="148" t="s">
        <v>3</v>
      </c>
      <c r="N611" s="149" t="s">
        <v>43</v>
      </c>
      <c r="O611" s="56"/>
      <c r="P611" s="150">
        <f t="shared" si="11"/>
        <v>0</v>
      </c>
      <c r="Q611" s="150">
        <v>0</v>
      </c>
      <c r="R611" s="150">
        <f t="shared" si="12"/>
        <v>0</v>
      </c>
      <c r="S611" s="150">
        <v>0</v>
      </c>
      <c r="T611" s="151">
        <f t="shared" si="13"/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152" t="s">
        <v>235</v>
      </c>
      <c r="AT611" s="152" t="s">
        <v>137</v>
      </c>
      <c r="AU611" s="152" t="s">
        <v>82</v>
      </c>
      <c r="AY611" s="20" t="s">
        <v>135</v>
      </c>
      <c r="BE611" s="153">
        <f t="shared" si="14"/>
        <v>0</v>
      </c>
      <c r="BF611" s="153">
        <f t="shared" si="15"/>
        <v>0</v>
      </c>
      <c r="BG611" s="153">
        <f t="shared" si="16"/>
        <v>0</v>
      </c>
      <c r="BH611" s="153">
        <f t="shared" si="17"/>
        <v>0</v>
      </c>
      <c r="BI611" s="153">
        <f t="shared" si="18"/>
        <v>0</v>
      </c>
      <c r="BJ611" s="20" t="s">
        <v>80</v>
      </c>
      <c r="BK611" s="153">
        <f t="shared" si="19"/>
        <v>0</v>
      </c>
      <c r="BL611" s="20" t="s">
        <v>235</v>
      </c>
      <c r="BM611" s="152" t="s">
        <v>1035</v>
      </c>
    </row>
    <row r="612" spans="1:65" s="2" customFormat="1" ht="24.2" customHeight="1">
      <c r="A612" s="35"/>
      <c r="B612" s="140"/>
      <c r="C612" s="141" t="s">
        <v>1036</v>
      </c>
      <c r="D612" s="141" t="s">
        <v>137</v>
      </c>
      <c r="E612" s="142" t="s">
        <v>1037</v>
      </c>
      <c r="F612" s="143" t="s">
        <v>1038</v>
      </c>
      <c r="G612" s="144" t="s">
        <v>192</v>
      </c>
      <c r="H612" s="145">
        <v>1</v>
      </c>
      <c r="I612" s="146"/>
      <c r="J612" s="147">
        <f t="shared" si="10"/>
        <v>0</v>
      </c>
      <c r="K612" s="143" t="s">
        <v>3</v>
      </c>
      <c r="L612" s="36"/>
      <c r="M612" s="148" t="s">
        <v>3</v>
      </c>
      <c r="N612" s="149" t="s">
        <v>43</v>
      </c>
      <c r="O612" s="56"/>
      <c r="P612" s="150">
        <f t="shared" si="11"/>
        <v>0</v>
      </c>
      <c r="Q612" s="150">
        <v>0</v>
      </c>
      <c r="R612" s="150">
        <f t="shared" si="12"/>
        <v>0</v>
      </c>
      <c r="S612" s="150">
        <v>0</v>
      </c>
      <c r="T612" s="151">
        <f t="shared" si="13"/>
        <v>0</v>
      </c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R612" s="152" t="s">
        <v>235</v>
      </c>
      <c r="AT612" s="152" t="s">
        <v>137</v>
      </c>
      <c r="AU612" s="152" t="s">
        <v>82</v>
      </c>
      <c r="AY612" s="20" t="s">
        <v>135</v>
      </c>
      <c r="BE612" s="153">
        <f t="shared" si="14"/>
        <v>0</v>
      </c>
      <c r="BF612" s="153">
        <f t="shared" si="15"/>
        <v>0</v>
      </c>
      <c r="BG612" s="153">
        <f t="shared" si="16"/>
        <v>0</v>
      </c>
      <c r="BH612" s="153">
        <f t="shared" si="17"/>
        <v>0</v>
      </c>
      <c r="BI612" s="153">
        <f t="shared" si="18"/>
        <v>0</v>
      </c>
      <c r="BJ612" s="20" t="s">
        <v>80</v>
      </c>
      <c r="BK612" s="153">
        <f t="shared" si="19"/>
        <v>0</v>
      </c>
      <c r="BL612" s="20" t="s">
        <v>235</v>
      </c>
      <c r="BM612" s="152" t="s">
        <v>1039</v>
      </c>
    </row>
    <row r="613" spans="1:65" s="2" customFormat="1" ht="24.2" customHeight="1">
      <c r="A613" s="35"/>
      <c r="B613" s="140"/>
      <c r="C613" s="141" t="s">
        <v>1040</v>
      </c>
      <c r="D613" s="141" t="s">
        <v>137</v>
      </c>
      <c r="E613" s="142" t="s">
        <v>1041</v>
      </c>
      <c r="F613" s="143" t="s">
        <v>1042</v>
      </c>
      <c r="G613" s="144" t="s">
        <v>192</v>
      </c>
      <c r="H613" s="145">
        <v>1</v>
      </c>
      <c r="I613" s="146"/>
      <c r="J613" s="147">
        <f t="shared" si="10"/>
        <v>0</v>
      </c>
      <c r="K613" s="143" t="s">
        <v>3</v>
      </c>
      <c r="L613" s="36"/>
      <c r="M613" s="148" t="s">
        <v>3</v>
      </c>
      <c r="N613" s="149" t="s">
        <v>43</v>
      </c>
      <c r="O613" s="56"/>
      <c r="P613" s="150">
        <f t="shared" si="11"/>
        <v>0</v>
      </c>
      <c r="Q613" s="150">
        <v>0</v>
      </c>
      <c r="R613" s="150">
        <f t="shared" si="12"/>
        <v>0</v>
      </c>
      <c r="S613" s="150">
        <v>0</v>
      </c>
      <c r="T613" s="151">
        <f t="shared" si="13"/>
        <v>0</v>
      </c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R613" s="152" t="s">
        <v>235</v>
      </c>
      <c r="AT613" s="152" t="s">
        <v>137</v>
      </c>
      <c r="AU613" s="152" t="s">
        <v>82</v>
      </c>
      <c r="AY613" s="20" t="s">
        <v>135</v>
      </c>
      <c r="BE613" s="153">
        <f t="shared" si="14"/>
        <v>0</v>
      </c>
      <c r="BF613" s="153">
        <f t="shared" si="15"/>
        <v>0</v>
      </c>
      <c r="BG613" s="153">
        <f t="shared" si="16"/>
        <v>0</v>
      </c>
      <c r="BH613" s="153">
        <f t="shared" si="17"/>
        <v>0</v>
      </c>
      <c r="BI613" s="153">
        <f t="shared" si="18"/>
        <v>0</v>
      </c>
      <c r="BJ613" s="20" t="s">
        <v>80</v>
      </c>
      <c r="BK613" s="153">
        <f t="shared" si="19"/>
        <v>0</v>
      </c>
      <c r="BL613" s="20" t="s">
        <v>235</v>
      </c>
      <c r="BM613" s="152" t="s">
        <v>1043</v>
      </c>
    </row>
    <row r="614" spans="1:65" s="2" customFormat="1" ht="24.2" customHeight="1">
      <c r="A614" s="35"/>
      <c r="B614" s="140"/>
      <c r="C614" s="141" t="s">
        <v>1044</v>
      </c>
      <c r="D614" s="141" t="s">
        <v>137</v>
      </c>
      <c r="E614" s="142" t="s">
        <v>1045</v>
      </c>
      <c r="F614" s="143" t="s">
        <v>1046</v>
      </c>
      <c r="G614" s="144" t="s">
        <v>192</v>
      </c>
      <c r="H614" s="145">
        <v>13</v>
      </c>
      <c r="I614" s="146"/>
      <c r="J614" s="147">
        <f t="shared" si="10"/>
        <v>0</v>
      </c>
      <c r="K614" s="143" t="s">
        <v>3</v>
      </c>
      <c r="L614" s="36"/>
      <c r="M614" s="148" t="s">
        <v>3</v>
      </c>
      <c r="N614" s="149" t="s">
        <v>43</v>
      </c>
      <c r="O614" s="56"/>
      <c r="P614" s="150">
        <f t="shared" si="11"/>
        <v>0</v>
      </c>
      <c r="Q614" s="150">
        <v>0</v>
      </c>
      <c r="R614" s="150">
        <f t="shared" si="12"/>
        <v>0</v>
      </c>
      <c r="S614" s="150">
        <v>0</v>
      </c>
      <c r="T614" s="151">
        <f t="shared" si="13"/>
        <v>0</v>
      </c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R614" s="152" t="s">
        <v>235</v>
      </c>
      <c r="AT614" s="152" t="s">
        <v>137</v>
      </c>
      <c r="AU614" s="152" t="s">
        <v>82</v>
      </c>
      <c r="AY614" s="20" t="s">
        <v>135</v>
      </c>
      <c r="BE614" s="153">
        <f t="shared" si="14"/>
        <v>0</v>
      </c>
      <c r="BF614" s="153">
        <f t="shared" si="15"/>
        <v>0</v>
      </c>
      <c r="BG614" s="153">
        <f t="shared" si="16"/>
        <v>0</v>
      </c>
      <c r="BH614" s="153">
        <f t="shared" si="17"/>
        <v>0</v>
      </c>
      <c r="BI614" s="153">
        <f t="shared" si="18"/>
        <v>0</v>
      </c>
      <c r="BJ614" s="20" t="s">
        <v>80</v>
      </c>
      <c r="BK614" s="153">
        <f t="shared" si="19"/>
        <v>0</v>
      </c>
      <c r="BL614" s="20" t="s">
        <v>235</v>
      </c>
      <c r="BM614" s="152" t="s">
        <v>1047</v>
      </c>
    </row>
    <row r="615" spans="1:65" s="2" customFormat="1" ht="24.2" customHeight="1">
      <c r="A615" s="35"/>
      <c r="B615" s="140"/>
      <c r="C615" s="141" t="s">
        <v>1048</v>
      </c>
      <c r="D615" s="141" t="s">
        <v>137</v>
      </c>
      <c r="E615" s="142" t="s">
        <v>1049</v>
      </c>
      <c r="F615" s="143" t="s">
        <v>1050</v>
      </c>
      <c r="G615" s="144" t="s">
        <v>192</v>
      </c>
      <c r="H615" s="145">
        <v>2</v>
      </c>
      <c r="I615" s="146"/>
      <c r="J615" s="147">
        <f t="shared" si="10"/>
        <v>0</v>
      </c>
      <c r="K615" s="143" t="s">
        <v>3</v>
      </c>
      <c r="L615" s="36"/>
      <c r="M615" s="148" t="s">
        <v>3</v>
      </c>
      <c r="N615" s="149" t="s">
        <v>43</v>
      </c>
      <c r="O615" s="56"/>
      <c r="P615" s="150">
        <f t="shared" si="11"/>
        <v>0</v>
      </c>
      <c r="Q615" s="150">
        <v>0</v>
      </c>
      <c r="R615" s="150">
        <f t="shared" si="12"/>
        <v>0</v>
      </c>
      <c r="S615" s="150">
        <v>0</v>
      </c>
      <c r="T615" s="151">
        <f t="shared" si="13"/>
        <v>0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152" t="s">
        <v>235</v>
      </c>
      <c r="AT615" s="152" t="s">
        <v>137</v>
      </c>
      <c r="AU615" s="152" t="s">
        <v>82</v>
      </c>
      <c r="AY615" s="20" t="s">
        <v>135</v>
      </c>
      <c r="BE615" s="153">
        <f t="shared" si="14"/>
        <v>0</v>
      </c>
      <c r="BF615" s="153">
        <f t="shared" si="15"/>
        <v>0</v>
      </c>
      <c r="BG615" s="153">
        <f t="shared" si="16"/>
        <v>0</v>
      </c>
      <c r="BH615" s="153">
        <f t="shared" si="17"/>
        <v>0</v>
      </c>
      <c r="BI615" s="153">
        <f t="shared" si="18"/>
        <v>0</v>
      </c>
      <c r="BJ615" s="20" t="s">
        <v>80</v>
      </c>
      <c r="BK615" s="153">
        <f t="shared" si="19"/>
        <v>0</v>
      </c>
      <c r="BL615" s="20" t="s">
        <v>235</v>
      </c>
      <c r="BM615" s="152" t="s">
        <v>1051</v>
      </c>
    </row>
    <row r="616" spans="1:65" s="2" customFormat="1" ht="24.2" customHeight="1">
      <c r="A616" s="35"/>
      <c r="B616" s="140"/>
      <c r="C616" s="141" t="s">
        <v>1052</v>
      </c>
      <c r="D616" s="141" t="s">
        <v>137</v>
      </c>
      <c r="E616" s="142" t="s">
        <v>1053</v>
      </c>
      <c r="F616" s="143" t="s">
        <v>1054</v>
      </c>
      <c r="G616" s="144" t="s">
        <v>192</v>
      </c>
      <c r="H616" s="145">
        <v>2</v>
      </c>
      <c r="I616" s="146"/>
      <c r="J616" s="147">
        <f t="shared" si="10"/>
        <v>0</v>
      </c>
      <c r="K616" s="143" t="s">
        <v>3</v>
      </c>
      <c r="L616" s="36"/>
      <c r="M616" s="148" t="s">
        <v>3</v>
      </c>
      <c r="N616" s="149" t="s">
        <v>43</v>
      </c>
      <c r="O616" s="56"/>
      <c r="P616" s="150">
        <f t="shared" si="11"/>
        <v>0</v>
      </c>
      <c r="Q616" s="150">
        <v>0</v>
      </c>
      <c r="R616" s="150">
        <f t="shared" si="12"/>
        <v>0</v>
      </c>
      <c r="S616" s="150">
        <v>0</v>
      </c>
      <c r="T616" s="151">
        <f t="shared" si="13"/>
        <v>0</v>
      </c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R616" s="152" t="s">
        <v>235</v>
      </c>
      <c r="AT616" s="152" t="s">
        <v>137</v>
      </c>
      <c r="AU616" s="152" t="s">
        <v>82</v>
      </c>
      <c r="AY616" s="20" t="s">
        <v>135</v>
      </c>
      <c r="BE616" s="153">
        <f t="shared" si="14"/>
        <v>0</v>
      </c>
      <c r="BF616" s="153">
        <f t="shared" si="15"/>
        <v>0</v>
      </c>
      <c r="BG616" s="153">
        <f t="shared" si="16"/>
        <v>0</v>
      </c>
      <c r="BH616" s="153">
        <f t="shared" si="17"/>
        <v>0</v>
      </c>
      <c r="BI616" s="153">
        <f t="shared" si="18"/>
        <v>0</v>
      </c>
      <c r="BJ616" s="20" t="s">
        <v>80</v>
      </c>
      <c r="BK616" s="153">
        <f t="shared" si="19"/>
        <v>0</v>
      </c>
      <c r="BL616" s="20" t="s">
        <v>235</v>
      </c>
      <c r="BM616" s="152" t="s">
        <v>1055</v>
      </c>
    </row>
    <row r="617" spans="1:65" s="2" customFormat="1" ht="16.5" customHeight="1">
      <c r="A617" s="35"/>
      <c r="B617" s="140"/>
      <c r="C617" s="141" t="s">
        <v>1056</v>
      </c>
      <c r="D617" s="141" t="s">
        <v>137</v>
      </c>
      <c r="E617" s="142" t="s">
        <v>1057</v>
      </c>
      <c r="F617" s="143" t="s">
        <v>1058</v>
      </c>
      <c r="G617" s="144" t="s">
        <v>192</v>
      </c>
      <c r="H617" s="145">
        <v>10</v>
      </c>
      <c r="I617" s="146"/>
      <c r="J617" s="147">
        <f t="shared" si="10"/>
        <v>0</v>
      </c>
      <c r="K617" s="143" t="s">
        <v>141</v>
      </c>
      <c r="L617" s="36"/>
      <c r="M617" s="148" t="s">
        <v>3</v>
      </c>
      <c r="N617" s="149" t="s">
        <v>43</v>
      </c>
      <c r="O617" s="56"/>
      <c r="P617" s="150">
        <f t="shared" si="11"/>
        <v>0</v>
      </c>
      <c r="Q617" s="150">
        <v>0</v>
      </c>
      <c r="R617" s="150">
        <f t="shared" si="12"/>
        <v>0</v>
      </c>
      <c r="S617" s="150">
        <v>1.1999999999999999E-3</v>
      </c>
      <c r="T617" s="151">
        <f t="shared" si="13"/>
        <v>1.1999999999999999E-2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152" t="s">
        <v>235</v>
      </c>
      <c r="AT617" s="152" t="s">
        <v>137</v>
      </c>
      <c r="AU617" s="152" t="s">
        <v>82</v>
      </c>
      <c r="AY617" s="20" t="s">
        <v>135</v>
      </c>
      <c r="BE617" s="153">
        <f t="shared" si="14"/>
        <v>0</v>
      </c>
      <c r="BF617" s="153">
        <f t="shared" si="15"/>
        <v>0</v>
      </c>
      <c r="BG617" s="153">
        <f t="shared" si="16"/>
        <v>0</v>
      </c>
      <c r="BH617" s="153">
        <f t="shared" si="17"/>
        <v>0</v>
      </c>
      <c r="BI617" s="153">
        <f t="shared" si="18"/>
        <v>0</v>
      </c>
      <c r="BJ617" s="20" t="s">
        <v>80</v>
      </c>
      <c r="BK617" s="153">
        <f t="shared" si="19"/>
        <v>0</v>
      </c>
      <c r="BL617" s="20" t="s">
        <v>235</v>
      </c>
      <c r="BM617" s="152" t="s">
        <v>1059</v>
      </c>
    </row>
    <row r="618" spans="1:65" s="2" customFormat="1">
      <c r="A618" s="35"/>
      <c r="B618" s="36"/>
      <c r="C618" s="35"/>
      <c r="D618" s="154" t="s">
        <v>144</v>
      </c>
      <c r="E618" s="35"/>
      <c r="F618" s="155" t="s">
        <v>1060</v>
      </c>
      <c r="G618" s="35"/>
      <c r="H618" s="35"/>
      <c r="I618" s="156"/>
      <c r="J618" s="35"/>
      <c r="K618" s="35"/>
      <c r="L618" s="36"/>
      <c r="M618" s="157"/>
      <c r="N618" s="158"/>
      <c r="O618" s="56"/>
      <c r="P618" s="56"/>
      <c r="Q618" s="56"/>
      <c r="R618" s="56"/>
      <c r="S618" s="56"/>
      <c r="T618" s="57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T618" s="20" t="s">
        <v>144</v>
      </c>
      <c r="AU618" s="20" t="s">
        <v>82</v>
      </c>
    </row>
    <row r="619" spans="1:65" s="13" customFormat="1">
      <c r="B619" s="159"/>
      <c r="D619" s="160" t="s">
        <v>146</v>
      </c>
      <c r="E619" s="161" t="s">
        <v>3</v>
      </c>
      <c r="F619" s="162" t="s">
        <v>1061</v>
      </c>
      <c r="H619" s="163">
        <v>10</v>
      </c>
      <c r="I619" s="164"/>
      <c r="L619" s="159"/>
      <c r="M619" s="165"/>
      <c r="N619" s="166"/>
      <c r="O619" s="166"/>
      <c r="P619" s="166"/>
      <c r="Q619" s="166"/>
      <c r="R619" s="166"/>
      <c r="S619" s="166"/>
      <c r="T619" s="167"/>
      <c r="AT619" s="161" t="s">
        <v>146</v>
      </c>
      <c r="AU619" s="161" t="s">
        <v>82</v>
      </c>
      <c r="AV619" s="13" t="s">
        <v>82</v>
      </c>
      <c r="AW619" s="13" t="s">
        <v>33</v>
      </c>
      <c r="AX619" s="13" t="s">
        <v>80</v>
      </c>
      <c r="AY619" s="161" t="s">
        <v>135</v>
      </c>
    </row>
    <row r="620" spans="1:65" s="2" customFormat="1" ht="16.5" customHeight="1">
      <c r="A620" s="35"/>
      <c r="B620" s="140"/>
      <c r="C620" s="141" t="s">
        <v>1062</v>
      </c>
      <c r="D620" s="141" t="s">
        <v>137</v>
      </c>
      <c r="E620" s="142" t="s">
        <v>1063</v>
      </c>
      <c r="F620" s="143" t="s">
        <v>1064</v>
      </c>
      <c r="G620" s="144" t="s">
        <v>291</v>
      </c>
      <c r="H620" s="145">
        <v>114.4</v>
      </c>
      <c r="I620" s="146"/>
      <c r="J620" s="147">
        <f>ROUND(I620*H620,2)</f>
        <v>0</v>
      </c>
      <c r="K620" s="143" t="s">
        <v>141</v>
      </c>
      <c r="L620" s="36"/>
      <c r="M620" s="148" t="s">
        <v>3</v>
      </c>
      <c r="N620" s="149" t="s">
        <v>43</v>
      </c>
      <c r="O620" s="56"/>
      <c r="P620" s="150">
        <f>O620*H620</f>
        <v>0</v>
      </c>
      <c r="Q620" s="150">
        <v>0</v>
      </c>
      <c r="R620" s="150">
        <f>Q620*H620</f>
        <v>0</v>
      </c>
      <c r="S620" s="150">
        <v>2E-3</v>
      </c>
      <c r="T620" s="151">
        <f>S620*H620</f>
        <v>0.2288</v>
      </c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R620" s="152" t="s">
        <v>235</v>
      </c>
      <c r="AT620" s="152" t="s">
        <v>137</v>
      </c>
      <c r="AU620" s="152" t="s">
        <v>82</v>
      </c>
      <c r="AY620" s="20" t="s">
        <v>135</v>
      </c>
      <c r="BE620" s="153">
        <f>IF(N620="základní",J620,0)</f>
        <v>0</v>
      </c>
      <c r="BF620" s="153">
        <f>IF(N620="snížená",J620,0)</f>
        <v>0</v>
      </c>
      <c r="BG620" s="153">
        <f>IF(N620="zákl. přenesená",J620,0)</f>
        <v>0</v>
      </c>
      <c r="BH620" s="153">
        <f>IF(N620="sníž. přenesená",J620,0)</f>
        <v>0</v>
      </c>
      <c r="BI620" s="153">
        <f>IF(N620="nulová",J620,0)</f>
        <v>0</v>
      </c>
      <c r="BJ620" s="20" t="s">
        <v>80</v>
      </c>
      <c r="BK620" s="153">
        <f>ROUND(I620*H620,2)</f>
        <v>0</v>
      </c>
      <c r="BL620" s="20" t="s">
        <v>235</v>
      </c>
      <c r="BM620" s="152" t="s">
        <v>1065</v>
      </c>
    </row>
    <row r="621" spans="1:65" s="2" customFormat="1">
      <c r="A621" s="35"/>
      <c r="B621" s="36"/>
      <c r="C621" s="35"/>
      <c r="D621" s="154" t="s">
        <v>144</v>
      </c>
      <c r="E621" s="35"/>
      <c r="F621" s="155" t="s">
        <v>1066</v>
      </c>
      <c r="G621" s="35"/>
      <c r="H621" s="35"/>
      <c r="I621" s="156"/>
      <c r="J621" s="35"/>
      <c r="K621" s="35"/>
      <c r="L621" s="36"/>
      <c r="M621" s="157"/>
      <c r="N621" s="158"/>
      <c r="O621" s="56"/>
      <c r="P621" s="56"/>
      <c r="Q621" s="56"/>
      <c r="R621" s="56"/>
      <c r="S621" s="56"/>
      <c r="T621" s="57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T621" s="20" t="s">
        <v>144</v>
      </c>
      <c r="AU621" s="20" t="s">
        <v>82</v>
      </c>
    </row>
    <row r="622" spans="1:65" s="13" customFormat="1">
      <c r="B622" s="159"/>
      <c r="D622" s="160" t="s">
        <v>146</v>
      </c>
      <c r="E622" s="161" t="s">
        <v>3</v>
      </c>
      <c r="F622" s="162" t="s">
        <v>1067</v>
      </c>
      <c r="H622" s="163">
        <v>114.4</v>
      </c>
      <c r="I622" s="164"/>
      <c r="L622" s="159"/>
      <c r="M622" s="165"/>
      <c r="N622" s="166"/>
      <c r="O622" s="166"/>
      <c r="P622" s="166"/>
      <c r="Q622" s="166"/>
      <c r="R622" s="166"/>
      <c r="S622" s="166"/>
      <c r="T622" s="167"/>
      <c r="AT622" s="161" t="s">
        <v>146</v>
      </c>
      <c r="AU622" s="161" t="s">
        <v>82</v>
      </c>
      <c r="AV622" s="13" t="s">
        <v>82</v>
      </c>
      <c r="AW622" s="13" t="s">
        <v>33</v>
      </c>
      <c r="AX622" s="13" t="s">
        <v>80</v>
      </c>
      <c r="AY622" s="161" t="s">
        <v>135</v>
      </c>
    </row>
    <row r="623" spans="1:65" s="2" customFormat="1" ht="16.5" customHeight="1">
      <c r="A623" s="35"/>
      <c r="B623" s="140"/>
      <c r="C623" s="141" t="s">
        <v>1068</v>
      </c>
      <c r="D623" s="141" t="s">
        <v>137</v>
      </c>
      <c r="E623" s="142" t="s">
        <v>1069</v>
      </c>
      <c r="F623" s="143" t="s">
        <v>1070</v>
      </c>
      <c r="G623" s="144" t="s">
        <v>291</v>
      </c>
      <c r="H623" s="145">
        <v>11.97</v>
      </c>
      <c r="I623" s="146"/>
      <c r="J623" s="147">
        <f>ROUND(I623*H623,2)</f>
        <v>0</v>
      </c>
      <c r="K623" s="143" t="s">
        <v>141</v>
      </c>
      <c r="L623" s="36"/>
      <c r="M623" s="148" t="s">
        <v>3</v>
      </c>
      <c r="N623" s="149" t="s">
        <v>43</v>
      </c>
      <c r="O623" s="56"/>
      <c r="P623" s="150">
        <f>O623*H623</f>
        <v>0</v>
      </c>
      <c r="Q623" s="150">
        <v>0</v>
      </c>
      <c r="R623" s="150">
        <f>Q623*H623</f>
        <v>0</v>
      </c>
      <c r="S623" s="150">
        <v>5.0000000000000001E-3</v>
      </c>
      <c r="T623" s="151">
        <f>S623*H623</f>
        <v>5.9850000000000007E-2</v>
      </c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R623" s="152" t="s">
        <v>235</v>
      </c>
      <c r="AT623" s="152" t="s">
        <v>137</v>
      </c>
      <c r="AU623" s="152" t="s">
        <v>82</v>
      </c>
      <c r="AY623" s="20" t="s">
        <v>135</v>
      </c>
      <c r="BE623" s="153">
        <f>IF(N623="základní",J623,0)</f>
        <v>0</v>
      </c>
      <c r="BF623" s="153">
        <f>IF(N623="snížená",J623,0)</f>
        <v>0</v>
      </c>
      <c r="BG623" s="153">
        <f>IF(N623="zákl. přenesená",J623,0)</f>
        <v>0</v>
      </c>
      <c r="BH623" s="153">
        <f>IF(N623="sníž. přenesená",J623,0)</f>
        <v>0</v>
      </c>
      <c r="BI623" s="153">
        <f>IF(N623="nulová",J623,0)</f>
        <v>0</v>
      </c>
      <c r="BJ623" s="20" t="s">
        <v>80</v>
      </c>
      <c r="BK623" s="153">
        <f>ROUND(I623*H623,2)</f>
        <v>0</v>
      </c>
      <c r="BL623" s="20" t="s">
        <v>235</v>
      </c>
      <c r="BM623" s="152" t="s">
        <v>1071</v>
      </c>
    </row>
    <row r="624" spans="1:65" s="2" customFormat="1">
      <c r="A624" s="35"/>
      <c r="B624" s="36"/>
      <c r="C624" s="35"/>
      <c r="D624" s="154" t="s">
        <v>144</v>
      </c>
      <c r="E624" s="35"/>
      <c r="F624" s="155" t="s">
        <v>1072</v>
      </c>
      <c r="G624" s="35"/>
      <c r="H624" s="35"/>
      <c r="I624" s="156"/>
      <c r="J624" s="35"/>
      <c r="K624" s="35"/>
      <c r="L624" s="36"/>
      <c r="M624" s="157"/>
      <c r="N624" s="158"/>
      <c r="O624" s="56"/>
      <c r="P624" s="56"/>
      <c r="Q624" s="56"/>
      <c r="R624" s="56"/>
      <c r="S624" s="56"/>
      <c r="T624" s="57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T624" s="20" t="s">
        <v>144</v>
      </c>
      <c r="AU624" s="20" t="s">
        <v>82</v>
      </c>
    </row>
    <row r="625" spans="1:65" s="13" customFormat="1">
      <c r="B625" s="159"/>
      <c r="D625" s="160" t="s">
        <v>146</v>
      </c>
      <c r="E625" s="161" t="s">
        <v>3</v>
      </c>
      <c r="F625" s="162" t="s">
        <v>987</v>
      </c>
      <c r="H625" s="163">
        <v>11.97</v>
      </c>
      <c r="I625" s="164"/>
      <c r="L625" s="159"/>
      <c r="M625" s="165"/>
      <c r="N625" s="166"/>
      <c r="O625" s="166"/>
      <c r="P625" s="166"/>
      <c r="Q625" s="166"/>
      <c r="R625" s="166"/>
      <c r="S625" s="166"/>
      <c r="T625" s="167"/>
      <c r="AT625" s="161" t="s">
        <v>146</v>
      </c>
      <c r="AU625" s="161" t="s">
        <v>82</v>
      </c>
      <c r="AV625" s="13" t="s">
        <v>82</v>
      </c>
      <c r="AW625" s="13" t="s">
        <v>33</v>
      </c>
      <c r="AX625" s="13" t="s">
        <v>80</v>
      </c>
      <c r="AY625" s="161" t="s">
        <v>135</v>
      </c>
    </row>
    <row r="626" spans="1:65" s="2" customFormat="1" ht="21.75" customHeight="1">
      <c r="A626" s="35"/>
      <c r="B626" s="140"/>
      <c r="C626" s="141" t="s">
        <v>1073</v>
      </c>
      <c r="D626" s="141" t="s">
        <v>137</v>
      </c>
      <c r="E626" s="142" t="s">
        <v>1074</v>
      </c>
      <c r="F626" s="143" t="s">
        <v>1075</v>
      </c>
      <c r="G626" s="144" t="s">
        <v>291</v>
      </c>
      <c r="H626" s="145">
        <v>11.875</v>
      </c>
      <c r="I626" s="146"/>
      <c r="J626" s="147">
        <f>ROUND(I626*H626,2)</f>
        <v>0</v>
      </c>
      <c r="K626" s="143" t="s">
        <v>141</v>
      </c>
      <c r="L626" s="36"/>
      <c r="M626" s="148" t="s">
        <v>3</v>
      </c>
      <c r="N626" s="149" t="s">
        <v>43</v>
      </c>
      <c r="O626" s="56"/>
      <c r="P626" s="150">
        <f>O626*H626</f>
        <v>0</v>
      </c>
      <c r="Q626" s="150">
        <v>0</v>
      </c>
      <c r="R626" s="150">
        <f>Q626*H626</f>
        <v>0</v>
      </c>
      <c r="S626" s="150">
        <v>0</v>
      </c>
      <c r="T626" s="151">
        <f>S626*H626</f>
        <v>0</v>
      </c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R626" s="152" t="s">
        <v>235</v>
      </c>
      <c r="AT626" s="152" t="s">
        <v>137</v>
      </c>
      <c r="AU626" s="152" t="s">
        <v>82</v>
      </c>
      <c r="AY626" s="20" t="s">
        <v>135</v>
      </c>
      <c r="BE626" s="153">
        <f>IF(N626="základní",J626,0)</f>
        <v>0</v>
      </c>
      <c r="BF626" s="153">
        <f>IF(N626="snížená",J626,0)</f>
        <v>0</v>
      </c>
      <c r="BG626" s="153">
        <f>IF(N626="zákl. přenesená",J626,0)</f>
        <v>0</v>
      </c>
      <c r="BH626" s="153">
        <f>IF(N626="sníž. přenesená",J626,0)</f>
        <v>0</v>
      </c>
      <c r="BI626" s="153">
        <f>IF(N626="nulová",J626,0)</f>
        <v>0</v>
      </c>
      <c r="BJ626" s="20" t="s">
        <v>80</v>
      </c>
      <c r="BK626" s="153">
        <f>ROUND(I626*H626,2)</f>
        <v>0</v>
      </c>
      <c r="BL626" s="20" t="s">
        <v>235</v>
      </c>
      <c r="BM626" s="152" t="s">
        <v>1076</v>
      </c>
    </row>
    <row r="627" spans="1:65" s="2" customFormat="1">
      <c r="A627" s="35"/>
      <c r="B627" s="36"/>
      <c r="C627" s="35"/>
      <c r="D627" s="154" t="s">
        <v>144</v>
      </c>
      <c r="E627" s="35"/>
      <c r="F627" s="155" t="s">
        <v>1077</v>
      </c>
      <c r="G627" s="35"/>
      <c r="H627" s="35"/>
      <c r="I627" s="156"/>
      <c r="J627" s="35"/>
      <c r="K627" s="35"/>
      <c r="L627" s="36"/>
      <c r="M627" s="157"/>
      <c r="N627" s="158"/>
      <c r="O627" s="56"/>
      <c r="P627" s="56"/>
      <c r="Q627" s="56"/>
      <c r="R627" s="56"/>
      <c r="S627" s="56"/>
      <c r="T627" s="57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T627" s="20" t="s">
        <v>144</v>
      </c>
      <c r="AU627" s="20" t="s">
        <v>82</v>
      </c>
    </row>
    <row r="628" spans="1:65" s="15" customFormat="1">
      <c r="B628" s="186"/>
      <c r="D628" s="160" t="s">
        <v>146</v>
      </c>
      <c r="E628" s="187" t="s">
        <v>3</v>
      </c>
      <c r="F628" s="188" t="s">
        <v>1078</v>
      </c>
      <c r="H628" s="187" t="s">
        <v>3</v>
      </c>
      <c r="I628" s="189"/>
      <c r="L628" s="186"/>
      <c r="M628" s="190"/>
      <c r="N628" s="191"/>
      <c r="O628" s="191"/>
      <c r="P628" s="191"/>
      <c r="Q628" s="191"/>
      <c r="R628" s="191"/>
      <c r="S628" s="191"/>
      <c r="T628" s="192"/>
      <c r="AT628" s="187" t="s">
        <v>146</v>
      </c>
      <c r="AU628" s="187" t="s">
        <v>82</v>
      </c>
      <c r="AV628" s="15" t="s">
        <v>80</v>
      </c>
      <c r="AW628" s="15" t="s">
        <v>33</v>
      </c>
      <c r="AX628" s="15" t="s">
        <v>72</v>
      </c>
      <c r="AY628" s="187" t="s">
        <v>135</v>
      </c>
    </row>
    <row r="629" spans="1:65" s="13" customFormat="1">
      <c r="B629" s="159"/>
      <c r="D629" s="160" t="s">
        <v>146</v>
      </c>
      <c r="E629" s="161" t="s">
        <v>3</v>
      </c>
      <c r="F629" s="162" t="s">
        <v>1079</v>
      </c>
      <c r="H629" s="163">
        <v>3.56</v>
      </c>
      <c r="I629" s="164"/>
      <c r="L629" s="159"/>
      <c r="M629" s="165"/>
      <c r="N629" s="166"/>
      <c r="O629" s="166"/>
      <c r="P629" s="166"/>
      <c r="Q629" s="166"/>
      <c r="R629" s="166"/>
      <c r="S629" s="166"/>
      <c r="T629" s="167"/>
      <c r="AT629" s="161" t="s">
        <v>146</v>
      </c>
      <c r="AU629" s="161" t="s">
        <v>82</v>
      </c>
      <c r="AV629" s="13" t="s">
        <v>82</v>
      </c>
      <c r="AW629" s="13" t="s">
        <v>33</v>
      </c>
      <c r="AX629" s="13" t="s">
        <v>72</v>
      </c>
      <c r="AY629" s="161" t="s">
        <v>135</v>
      </c>
    </row>
    <row r="630" spans="1:65" s="15" customFormat="1">
      <c r="B630" s="186"/>
      <c r="D630" s="160" t="s">
        <v>146</v>
      </c>
      <c r="E630" s="187" t="s">
        <v>3</v>
      </c>
      <c r="F630" s="188" t="s">
        <v>1080</v>
      </c>
      <c r="H630" s="187" t="s">
        <v>3</v>
      </c>
      <c r="I630" s="189"/>
      <c r="L630" s="186"/>
      <c r="M630" s="190"/>
      <c r="N630" s="191"/>
      <c r="O630" s="191"/>
      <c r="P630" s="191"/>
      <c r="Q630" s="191"/>
      <c r="R630" s="191"/>
      <c r="S630" s="191"/>
      <c r="T630" s="192"/>
      <c r="AT630" s="187" t="s">
        <v>146</v>
      </c>
      <c r="AU630" s="187" t="s">
        <v>82</v>
      </c>
      <c r="AV630" s="15" t="s">
        <v>80</v>
      </c>
      <c r="AW630" s="15" t="s">
        <v>33</v>
      </c>
      <c r="AX630" s="15" t="s">
        <v>72</v>
      </c>
      <c r="AY630" s="187" t="s">
        <v>135</v>
      </c>
    </row>
    <row r="631" spans="1:65" s="13" customFormat="1">
      <c r="B631" s="159"/>
      <c r="D631" s="160" t="s">
        <v>146</v>
      </c>
      <c r="E631" s="161" t="s">
        <v>3</v>
      </c>
      <c r="F631" s="162" t="s">
        <v>1079</v>
      </c>
      <c r="H631" s="163">
        <v>3.56</v>
      </c>
      <c r="I631" s="164"/>
      <c r="L631" s="159"/>
      <c r="M631" s="165"/>
      <c r="N631" s="166"/>
      <c r="O631" s="166"/>
      <c r="P631" s="166"/>
      <c r="Q631" s="166"/>
      <c r="R631" s="166"/>
      <c r="S631" s="166"/>
      <c r="T631" s="167"/>
      <c r="AT631" s="161" t="s">
        <v>146</v>
      </c>
      <c r="AU631" s="161" t="s">
        <v>82</v>
      </c>
      <c r="AV631" s="13" t="s">
        <v>82</v>
      </c>
      <c r="AW631" s="13" t="s">
        <v>33</v>
      </c>
      <c r="AX631" s="13" t="s">
        <v>72</v>
      </c>
      <c r="AY631" s="161" t="s">
        <v>135</v>
      </c>
    </row>
    <row r="632" spans="1:65" s="15" customFormat="1">
      <c r="B632" s="186"/>
      <c r="D632" s="160" t="s">
        <v>146</v>
      </c>
      <c r="E632" s="187" t="s">
        <v>3</v>
      </c>
      <c r="F632" s="188" t="s">
        <v>1081</v>
      </c>
      <c r="H632" s="187" t="s">
        <v>3</v>
      </c>
      <c r="I632" s="189"/>
      <c r="L632" s="186"/>
      <c r="M632" s="190"/>
      <c r="N632" s="191"/>
      <c r="O632" s="191"/>
      <c r="P632" s="191"/>
      <c r="Q632" s="191"/>
      <c r="R632" s="191"/>
      <c r="S632" s="191"/>
      <c r="T632" s="192"/>
      <c r="AT632" s="187" t="s">
        <v>146</v>
      </c>
      <c r="AU632" s="187" t="s">
        <v>82</v>
      </c>
      <c r="AV632" s="15" t="s">
        <v>80</v>
      </c>
      <c r="AW632" s="15" t="s">
        <v>33</v>
      </c>
      <c r="AX632" s="15" t="s">
        <v>72</v>
      </c>
      <c r="AY632" s="187" t="s">
        <v>135</v>
      </c>
    </row>
    <row r="633" spans="1:65" s="13" customFormat="1">
      <c r="B633" s="159"/>
      <c r="D633" s="160" t="s">
        <v>146</v>
      </c>
      <c r="E633" s="161" t="s">
        <v>3</v>
      </c>
      <c r="F633" s="162" t="s">
        <v>1082</v>
      </c>
      <c r="H633" s="163">
        <v>4.7549999999999999</v>
      </c>
      <c r="I633" s="164"/>
      <c r="L633" s="159"/>
      <c r="M633" s="165"/>
      <c r="N633" s="166"/>
      <c r="O633" s="166"/>
      <c r="P633" s="166"/>
      <c r="Q633" s="166"/>
      <c r="R633" s="166"/>
      <c r="S633" s="166"/>
      <c r="T633" s="167"/>
      <c r="AT633" s="161" t="s">
        <v>146</v>
      </c>
      <c r="AU633" s="161" t="s">
        <v>82</v>
      </c>
      <c r="AV633" s="13" t="s">
        <v>82</v>
      </c>
      <c r="AW633" s="13" t="s">
        <v>33</v>
      </c>
      <c r="AX633" s="13" t="s">
        <v>72</v>
      </c>
      <c r="AY633" s="161" t="s">
        <v>135</v>
      </c>
    </row>
    <row r="634" spans="1:65" s="14" customFormat="1">
      <c r="B634" s="178"/>
      <c r="D634" s="160" t="s">
        <v>146</v>
      </c>
      <c r="E634" s="179" t="s">
        <v>3</v>
      </c>
      <c r="F634" s="180" t="s">
        <v>215</v>
      </c>
      <c r="H634" s="181">
        <v>11.875</v>
      </c>
      <c r="I634" s="182"/>
      <c r="L634" s="178"/>
      <c r="M634" s="183"/>
      <c r="N634" s="184"/>
      <c r="O634" s="184"/>
      <c r="P634" s="184"/>
      <c r="Q634" s="184"/>
      <c r="R634" s="184"/>
      <c r="S634" s="184"/>
      <c r="T634" s="185"/>
      <c r="AT634" s="179" t="s">
        <v>146</v>
      </c>
      <c r="AU634" s="179" t="s">
        <v>82</v>
      </c>
      <c r="AV634" s="14" t="s">
        <v>142</v>
      </c>
      <c r="AW634" s="14" t="s">
        <v>33</v>
      </c>
      <c r="AX634" s="14" t="s">
        <v>80</v>
      </c>
      <c r="AY634" s="179" t="s">
        <v>135</v>
      </c>
    </row>
    <row r="635" spans="1:65" s="2" customFormat="1" ht="16.5" customHeight="1">
      <c r="A635" s="35"/>
      <c r="B635" s="140"/>
      <c r="C635" s="168" t="s">
        <v>1083</v>
      </c>
      <c r="D635" s="168" t="s">
        <v>202</v>
      </c>
      <c r="E635" s="169" t="s">
        <v>1084</v>
      </c>
      <c r="F635" s="170" t="s">
        <v>1085</v>
      </c>
      <c r="G635" s="171" t="s">
        <v>291</v>
      </c>
      <c r="H635" s="172">
        <v>4.7549999999999999</v>
      </c>
      <c r="I635" s="173"/>
      <c r="J635" s="174">
        <f>ROUND(I635*H635,2)</f>
        <v>0</v>
      </c>
      <c r="K635" s="170" t="s">
        <v>141</v>
      </c>
      <c r="L635" s="175"/>
      <c r="M635" s="176" t="s">
        <v>3</v>
      </c>
      <c r="N635" s="177" t="s">
        <v>43</v>
      </c>
      <c r="O635" s="56"/>
      <c r="P635" s="150">
        <f>O635*H635</f>
        <v>0</v>
      </c>
      <c r="Q635" s="150">
        <v>4.0000000000000001E-3</v>
      </c>
      <c r="R635" s="150">
        <f>Q635*H635</f>
        <v>1.9019999999999999E-2</v>
      </c>
      <c r="S635" s="150">
        <v>0</v>
      </c>
      <c r="T635" s="151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52" t="s">
        <v>324</v>
      </c>
      <c r="AT635" s="152" t="s">
        <v>202</v>
      </c>
      <c r="AU635" s="152" t="s">
        <v>82</v>
      </c>
      <c r="AY635" s="20" t="s">
        <v>135</v>
      </c>
      <c r="BE635" s="153">
        <f>IF(N635="základní",J635,0)</f>
        <v>0</v>
      </c>
      <c r="BF635" s="153">
        <f>IF(N635="snížená",J635,0)</f>
        <v>0</v>
      </c>
      <c r="BG635" s="153">
        <f>IF(N635="zákl. přenesená",J635,0)</f>
        <v>0</v>
      </c>
      <c r="BH635" s="153">
        <f>IF(N635="sníž. přenesená",J635,0)</f>
        <v>0</v>
      </c>
      <c r="BI635" s="153">
        <f>IF(N635="nulová",J635,0)</f>
        <v>0</v>
      </c>
      <c r="BJ635" s="20" t="s">
        <v>80</v>
      </c>
      <c r="BK635" s="153">
        <f>ROUND(I635*H635,2)</f>
        <v>0</v>
      </c>
      <c r="BL635" s="20" t="s">
        <v>235</v>
      </c>
      <c r="BM635" s="152" t="s">
        <v>1086</v>
      </c>
    </row>
    <row r="636" spans="1:65" s="2" customFormat="1" ht="16.5" customHeight="1">
      <c r="A636" s="35"/>
      <c r="B636" s="140"/>
      <c r="C636" s="168" t="s">
        <v>1087</v>
      </c>
      <c r="D636" s="168" t="s">
        <v>202</v>
      </c>
      <c r="E636" s="169" t="s">
        <v>1088</v>
      </c>
      <c r="F636" s="170" t="s">
        <v>1089</v>
      </c>
      <c r="G636" s="171" t="s">
        <v>291</v>
      </c>
      <c r="H636" s="172">
        <v>3.56</v>
      </c>
      <c r="I636" s="173"/>
      <c r="J636" s="174">
        <f>ROUND(I636*H636,2)</f>
        <v>0</v>
      </c>
      <c r="K636" s="170" t="s">
        <v>141</v>
      </c>
      <c r="L636" s="175"/>
      <c r="M636" s="176" t="s">
        <v>3</v>
      </c>
      <c r="N636" s="177" t="s">
        <v>43</v>
      </c>
      <c r="O636" s="56"/>
      <c r="P636" s="150">
        <f>O636*H636</f>
        <v>0</v>
      </c>
      <c r="Q636" s="150">
        <v>3.0000000000000001E-3</v>
      </c>
      <c r="R636" s="150">
        <f>Q636*H636</f>
        <v>1.068E-2</v>
      </c>
      <c r="S636" s="150">
        <v>0</v>
      </c>
      <c r="T636" s="151">
        <f>S636*H636</f>
        <v>0</v>
      </c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R636" s="152" t="s">
        <v>324</v>
      </c>
      <c r="AT636" s="152" t="s">
        <v>202</v>
      </c>
      <c r="AU636" s="152" t="s">
        <v>82</v>
      </c>
      <c r="AY636" s="20" t="s">
        <v>135</v>
      </c>
      <c r="BE636" s="153">
        <f>IF(N636="základní",J636,0)</f>
        <v>0</v>
      </c>
      <c r="BF636" s="153">
        <f>IF(N636="snížená",J636,0)</f>
        <v>0</v>
      </c>
      <c r="BG636" s="153">
        <f>IF(N636="zákl. přenesená",J636,0)</f>
        <v>0</v>
      </c>
      <c r="BH636" s="153">
        <f>IF(N636="sníž. přenesená",J636,0)</f>
        <v>0</v>
      </c>
      <c r="BI636" s="153">
        <f>IF(N636="nulová",J636,0)</f>
        <v>0</v>
      </c>
      <c r="BJ636" s="20" t="s">
        <v>80</v>
      </c>
      <c r="BK636" s="153">
        <f>ROUND(I636*H636,2)</f>
        <v>0</v>
      </c>
      <c r="BL636" s="20" t="s">
        <v>235</v>
      </c>
      <c r="BM636" s="152" t="s">
        <v>1090</v>
      </c>
    </row>
    <row r="637" spans="1:65" s="2" customFormat="1" ht="16.5" customHeight="1">
      <c r="A637" s="35"/>
      <c r="B637" s="140"/>
      <c r="C637" s="168" t="s">
        <v>1091</v>
      </c>
      <c r="D637" s="168" t="s">
        <v>202</v>
      </c>
      <c r="E637" s="169" t="s">
        <v>1092</v>
      </c>
      <c r="F637" s="170" t="s">
        <v>1093</v>
      </c>
      <c r="G637" s="171" t="s">
        <v>291</v>
      </c>
      <c r="H637" s="172">
        <v>3.56</v>
      </c>
      <c r="I637" s="173"/>
      <c r="J637" s="174">
        <f>ROUND(I637*H637,2)</f>
        <v>0</v>
      </c>
      <c r="K637" s="170" t="s">
        <v>141</v>
      </c>
      <c r="L637" s="175"/>
      <c r="M637" s="176" t="s">
        <v>3</v>
      </c>
      <c r="N637" s="177" t="s">
        <v>43</v>
      </c>
      <c r="O637" s="56"/>
      <c r="P637" s="150">
        <f>O637*H637</f>
        <v>0</v>
      </c>
      <c r="Q637" s="150">
        <v>3.0000000000000001E-3</v>
      </c>
      <c r="R637" s="150">
        <f>Q637*H637</f>
        <v>1.068E-2</v>
      </c>
      <c r="S637" s="150">
        <v>0</v>
      </c>
      <c r="T637" s="151">
        <f>S637*H637</f>
        <v>0</v>
      </c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R637" s="152" t="s">
        <v>324</v>
      </c>
      <c r="AT637" s="152" t="s">
        <v>202</v>
      </c>
      <c r="AU637" s="152" t="s">
        <v>82</v>
      </c>
      <c r="AY637" s="20" t="s">
        <v>135</v>
      </c>
      <c r="BE637" s="153">
        <f>IF(N637="základní",J637,0)</f>
        <v>0</v>
      </c>
      <c r="BF637" s="153">
        <f>IF(N637="snížená",J637,0)</f>
        <v>0</v>
      </c>
      <c r="BG637" s="153">
        <f>IF(N637="zákl. přenesená",J637,0)</f>
        <v>0</v>
      </c>
      <c r="BH637" s="153">
        <f>IF(N637="sníž. přenesená",J637,0)</f>
        <v>0</v>
      </c>
      <c r="BI637" s="153">
        <f>IF(N637="nulová",J637,0)</f>
        <v>0</v>
      </c>
      <c r="BJ637" s="20" t="s">
        <v>80</v>
      </c>
      <c r="BK637" s="153">
        <f>ROUND(I637*H637,2)</f>
        <v>0</v>
      </c>
      <c r="BL637" s="20" t="s">
        <v>235</v>
      </c>
      <c r="BM637" s="152" t="s">
        <v>1094</v>
      </c>
    </row>
    <row r="638" spans="1:65" s="2" customFormat="1" ht="21.75" customHeight="1">
      <c r="A638" s="35"/>
      <c r="B638" s="140"/>
      <c r="C638" s="141" t="s">
        <v>1095</v>
      </c>
      <c r="D638" s="141" t="s">
        <v>137</v>
      </c>
      <c r="E638" s="142" t="s">
        <v>1096</v>
      </c>
      <c r="F638" s="143" t="s">
        <v>1097</v>
      </c>
      <c r="G638" s="144" t="s">
        <v>291</v>
      </c>
      <c r="H638" s="145">
        <v>4.7549999999999999</v>
      </c>
      <c r="I638" s="146"/>
      <c r="J638" s="147">
        <f>ROUND(I638*H638,2)</f>
        <v>0</v>
      </c>
      <c r="K638" s="143" t="s">
        <v>141</v>
      </c>
      <c r="L638" s="36"/>
      <c r="M638" s="148" t="s">
        <v>3</v>
      </c>
      <c r="N638" s="149" t="s">
        <v>43</v>
      </c>
      <c r="O638" s="56"/>
      <c r="P638" s="150">
        <f>O638*H638</f>
        <v>0</v>
      </c>
      <c r="Q638" s="150">
        <v>0</v>
      </c>
      <c r="R638" s="150">
        <f>Q638*H638</f>
        <v>0</v>
      </c>
      <c r="S638" s="150">
        <v>0</v>
      </c>
      <c r="T638" s="151">
        <f>S638*H638</f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152" t="s">
        <v>235</v>
      </c>
      <c r="AT638" s="152" t="s">
        <v>137</v>
      </c>
      <c r="AU638" s="152" t="s">
        <v>82</v>
      </c>
      <c r="AY638" s="20" t="s">
        <v>135</v>
      </c>
      <c r="BE638" s="153">
        <f>IF(N638="základní",J638,0)</f>
        <v>0</v>
      </c>
      <c r="BF638" s="153">
        <f>IF(N638="snížená",J638,0)</f>
        <v>0</v>
      </c>
      <c r="BG638" s="153">
        <f>IF(N638="zákl. přenesená",J638,0)</f>
        <v>0</v>
      </c>
      <c r="BH638" s="153">
        <f>IF(N638="sníž. přenesená",J638,0)</f>
        <v>0</v>
      </c>
      <c r="BI638" s="153">
        <f>IF(N638="nulová",J638,0)</f>
        <v>0</v>
      </c>
      <c r="BJ638" s="20" t="s">
        <v>80</v>
      </c>
      <c r="BK638" s="153">
        <f>ROUND(I638*H638,2)</f>
        <v>0</v>
      </c>
      <c r="BL638" s="20" t="s">
        <v>235</v>
      </c>
      <c r="BM638" s="152" t="s">
        <v>1098</v>
      </c>
    </row>
    <row r="639" spans="1:65" s="2" customFormat="1">
      <c r="A639" s="35"/>
      <c r="B639" s="36"/>
      <c r="C639" s="35"/>
      <c r="D639" s="154" t="s">
        <v>144</v>
      </c>
      <c r="E639" s="35"/>
      <c r="F639" s="155" t="s">
        <v>1099</v>
      </c>
      <c r="G639" s="35"/>
      <c r="H639" s="35"/>
      <c r="I639" s="156"/>
      <c r="J639" s="35"/>
      <c r="K639" s="35"/>
      <c r="L639" s="36"/>
      <c r="M639" s="157"/>
      <c r="N639" s="158"/>
      <c r="O639" s="56"/>
      <c r="P639" s="56"/>
      <c r="Q639" s="56"/>
      <c r="R639" s="56"/>
      <c r="S639" s="56"/>
      <c r="T639" s="57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T639" s="20" t="s">
        <v>144</v>
      </c>
      <c r="AU639" s="20" t="s">
        <v>82</v>
      </c>
    </row>
    <row r="640" spans="1:65" s="15" customFormat="1">
      <c r="B640" s="186"/>
      <c r="D640" s="160" t="s">
        <v>146</v>
      </c>
      <c r="E640" s="187" t="s">
        <v>3</v>
      </c>
      <c r="F640" s="188" t="s">
        <v>1100</v>
      </c>
      <c r="H640" s="187" t="s">
        <v>3</v>
      </c>
      <c r="I640" s="189"/>
      <c r="L640" s="186"/>
      <c r="M640" s="190"/>
      <c r="N640" s="191"/>
      <c r="O640" s="191"/>
      <c r="P640" s="191"/>
      <c r="Q640" s="191"/>
      <c r="R640" s="191"/>
      <c r="S640" s="191"/>
      <c r="T640" s="192"/>
      <c r="AT640" s="187" t="s">
        <v>146</v>
      </c>
      <c r="AU640" s="187" t="s">
        <v>82</v>
      </c>
      <c r="AV640" s="15" t="s">
        <v>80</v>
      </c>
      <c r="AW640" s="15" t="s">
        <v>33</v>
      </c>
      <c r="AX640" s="15" t="s">
        <v>72</v>
      </c>
      <c r="AY640" s="187" t="s">
        <v>135</v>
      </c>
    </row>
    <row r="641" spans="1:65" s="13" customFormat="1">
      <c r="B641" s="159"/>
      <c r="D641" s="160" t="s">
        <v>146</v>
      </c>
      <c r="E641" s="161" t="s">
        <v>3</v>
      </c>
      <c r="F641" s="162" t="s">
        <v>1082</v>
      </c>
      <c r="H641" s="163">
        <v>4.7549999999999999</v>
      </c>
      <c r="I641" s="164"/>
      <c r="L641" s="159"/>
      <c r="M641" s="165"/>
      <c r="N641" s="166"/>
      <c r="O641" s="166"/>
      <c r="P641" s="166"/>
      <c r="Q641" s="166"/>
      <c r="R641" s="166"/>
      <c r="S641" s="166"/>
      <c r="T641" s="167"/>
      <c r="AT641" s="161" t="s">
        <v>146</v>
      </c>
      <c r="AU641" s="161" t="s">
        <v>82</v>
      </c>
      <c r="AV641" s="13" t="s">
        <v>82</v>
      </c>
      <c r="AW641" s="13" t="s">
        <v>33</v>
      </c>
      <c r="AX641" s="13" t="s">
        <v>80</v>
      </c>
      <c r="AY641" s="161" t="s">
        <v>135</v>
      </c>
    </row>
    <row r="642" spans="1:65" s="2" customFormat="1" ht="16.5" customHeight="1">
      <c r="A642" s="35"/>
      <c r="B642" s="140"/>
      <c r="C642" s="168" t="s">
        <v>1101</v>
      </c>
      <c r="D642" s="168" t="s">
        <v>202</v>
      </c>
      <c r="E642" s="169" t="s">
        <v>1102</v>
      </c>
      <c r="F642" s="170" t="s">
        <v>1103</v>
      </c>
      <c r="G642" s="171" t="s">
        <v>291</v>
      </c>
      <c r="H642" s="172">
        <v>4.7549999999999999</v>
      </c>
      <c r="I642" s="173"/>
      <c r="J642" s="174">
        <f>ROUND(I642*H642,2)</f>
        <v>0</v>
      </c>
      <c r="K642" s="170" t="s">
        <v>141</v>
      </c>
      <c r="L642" s="175"/>
      <c r="M642" s="176" t="s">
        <v>3</v>
      </c>
      <c r="N642" s="177" t="s">
        <v>43</v>
      </c>
      <c r="O642" s="56"/>
      <c r="P642" s="150">
        <f>O642*H642</f>
        <v>0</v>
      </c>
      <c r="Q642" s="150">
        <v>8.0000000000000002E-3</v>
      </c>
      <c r="R642" s="150">
        <f>Q642*H642</f>
        <v>3.8039999999999997E-2</v>
      </c>
      <c r="S642" s="150">
        <v>0</v>
      </c>
      <c r="T642" s="151">
        <f>S642*H642</f>
        <v>0</v>
      </c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R642" s="152" t="s">
        <v>324</v>
      </c>
      <c r="AT642" s="152" t="s">
        <v>202</v>
      </c>
      <c r="AU642" s="152" t="s">
        <v>82</v>
      </c>
      <c r="AY642" s="20" t="s">
        <v>135</v>
      </c>
      <c r="BE642" s="153">
        <f>IF(N642="základní",J642,0)</f>
        <v>0</v>
      </c>
      <c r="BF642" s="153">
        <f>IF(N642="snížená",J642,0)</f>
        <v>0</v>
      </c>
      <c r="BG642" s="153">
        <f>IF(N642="zákl. přenesená",J642,0)</f>
        <v>0</v>
      </c>
      <c r="BH642" s="153">
        <f>IF(N642="sníž. přenesená",J642,0)</f>
        <v>0</v>
      </c>
      <c r="BI642" s="153">
        <f>IF(N642="nulová",J642,0)</f>
        <v>0</v>
      </c>
      <c r="BJ642" s="20" t="s">
        <v>80</v>
      </c>
      <c r="BK642" s="153">
        <f>ROUND(I642*H642,2)</f>
        <v>0</v>
      </c>
      <c r="BL642" s="20" t="s">
        <v>235</v>
      </c>
      <c r="BM642" s="152" t="s">
        <v>1104</v>
      </c>
    </row>
    <row r="643" spans="1:65" s="2" customFormat="1" ht="24.2" customHeight="1">
      <c r="A643" s="35"/>
      <c r="B643" s="140"/>
      <c r="C643" s="141" t="s">
        <v>1105</v>
      </c>
      <c r="D643" s="141" t="s">
        <v>137</v>
      </c>
      <c r="E643" s="142" t="s">
        <v>1106</v>
      </c>
      <c r="F643" s="143" t="s">
        <v>1107</v>
      </c>
      <c r="G643" s="144" t="s">
        <v>291</v>
      </c>
      <c r="H643" s="145">
        <v>13.035</v>
      </c>
      <c r="I643" s="146"/>
      <c r="J643" s="147">
        <f>ROUND(I643*H643,2)</f>
        <v>0</v>
      </c>
      <c r="K643" s="143" t="s">
        <v>3</v>
      </c>
      <c r="L643" s="36"/>
      <c r="M643" s="148" t="s">
        <v>3</v>
      </c>
      <c r="N643" s="149" t="s">
        <v>43</v>
      </c>
      <c r="O643" s="56"/>
      <c r="P643" s="150">
        <f>O643*H643</f>
        <v>0</v>
      </c>
      <c r="Q643" s="150">
        <v>0</v>
      </c>
      <c r="R643" s="150">
        <f>Q643*H643</f>
        <v>0</v>
      </c>
      <c r="S643" s="150">
        <v>0.17399999999999999</v>
      </c>
      <c r="T643" s="151">
        <f>S643*H643</f>
        <v>2.2680899999999999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52" t="s">
        <v>235</v>
      </c>
      <c r="AT643" s="152" t="s">
        <v>137</v>
      </c>
      <c r="AU643" s="152" t="s">
        <v>82</v>
      </c>
      <c r="AY643" s="20" t="s">
        <v>135</v>
      </c>
      <c r="BE643" s="153">
        <f>IF(N643="základní",J643,0)</f>
        <v>0</v>
      </c>
      <c r="BF643" s="153">
        <f>IF(N643="snížená",J643,0)</f>
        <v>0</v>
      </c>
      <c r="BG643" s="153">
        <f>IF(N643="zákl. přenesená",J643,0)</f>
        <v>0</v>
      </c>
      <c r="BH643" s="153">
        <f>IF(N643="sníž. přenesená",J643,0)</f>
        <v>0</v>
      </c>
      <c r="BI643" s="153">
        <f>IF(N643="nulová",J643,0)</f>
        <v>0</v>
      </c>
      <c r="BJ643" s="20" t="s">
        <v>80</v>
      </c>
      <c r="BK643" s="153">
        <f>ROUND(I643*H643,2)</f>
        <v>0</v>
      </c>
      <c r="BL643" s="20" t="s">
        <v>235</v>
      </c>
      <c r="BM643" s="152" t="s">
        <v>1108</v>
      </c>
    </row>
    <row r="644" spans="1:65" s="13" customFormat="1">
      <c r="B644" s="159"/>
      <c r="D644" s="160" t="s">
        <v>146</v>
      </c>
      <c r="E644" s="161" t="s">
        <v>3</v>
      </c>
      <c r="F644" s="162" t="s">
        <v>1109</v>
      </c>
      <c r="H644" s="163">
        <v>13.035</v>
      </c>
      <c r="I644" s="164"/>
      <c r="L644" s="159"/>
      <c r="M644" s="165"/>
      <c r="N644" s="166"/>
      <c r="O644" s="166"/>
      <c r="P644" s="166"/>
      <c r="Q644" s="166"/>
      <c r="R644" s="166"/>
      <c r="S644" s="166"/>
      <c r="T644" s="167"/>
      <c r="AT644" s="161" t="s">
        <v>146</v>
      </c>
      <c r="AU644" s="161" t="s">
        <v>82</v>
      </c>
      <c r="AV644" s="13" t="s">
        <v>82</v>
      </c>
      <c r="AW644" s="13" t="s">
        <v>33</v>
      </c>
      <c r="AX644" s="13" t="s">
        <v>80</v>
      </c>
      <c r="AY644" s="161" t="s">
        <v>135</v>
      </c>
    </row>
    <row r="645" spans="1:65" s="12" customFormat="1" ht="22.9" customHeight="1">
      <c r="B645" s="127"/>
      <c r="D645" s="128" t="s">
        <v>71</v>
      </c>
      <c r="E645" s="138" t="s">
        <v>1110</v>
      </c>
      <c r="F645" s="138" t="s">
        <v>1111</v>
      </c>
      <c r="I645" s="130"/>
      <c r="J645" s="139">
        <f>BK645</f>
        <v>0</v>
      </c>
      <c r="L645" s="127"/>
      <c r="M645" s="132"/>
      <c r="N645" s="133"/>
      <c r="O645" s="133"/>
      <c r="P645" s="134">
        <f>SUM(P646:P685)</f>
        <v>0</v>
      </c>
      <c r="Q645" s="133"/>
      <c r="R645" s="134">
        <f>SUM(R646:R685)</f>
        <v>0.4971351</v>
      </c>
      <c r="S645" s="133"/>
      <c r="T645" s="135">
        <f>SUM(T646:T685)</f>
        <v>0.12</v>
      </c>
      <c r="AR645" s="128" t="s">
        <v>82</v>
      </c>
      <c r="AT645" s="136" t="s">
        <v>71</v>
      </c>
      <c r="AU645" s="136" t="s">
        <v>80</v>
      </c>
      <c r="AY645" s="128" t="s">
        <v>135</v>
      </c>
      <c r="BK645" s="137">
        <f>SUM(BK646:BK685)</f>
        <v>0</v>
      </c>
    </row>
    <row r="646" spans="1:65" s="2" customFormat="1" ht="16.5" customHeight="1">
      <c r="A646" s="35"/>
      <c r="B646" s="140"/>
      <c r="C646" s="141" t="s">
        <v>1112</v>
      </c>
      <c r="D646" s="141" t="s">
        <v>137</v>
      </c>
      <c r="E646" s="142" t="s">
        <v>1113</v>
      </c>
      <c r="F646" s="143" t="s">
        <v>1114</v>
      </c>
      <c r="G646" s="144" t="s">
        <v>291</v>
      </c>
      <c r="H646" s="145">
        <v>23.1</v>
      </c>
      <c r="I646" s="146"/>
      <c r="J646" s="147">
        <f>ROUND(I646*H646,2)</f>
        <v>0</v>
      </c>
      <c r="K646" s="143" t="s">
        <v>141</v>
      </c>
      <c r="L646" s="36"/>
      <c r="M646" s="148" t="s">
        <v>3</v>
      </c>
      <c r="N646" s="149" t="s">
        <v>43</v>
      </c>
      <c r="O646" s="56"/>
      <c r="P646" s="150">
        <f>O646*H646</f>
        <v>0</v>
      </c>
      <c r="Q646" s="150">
        <v>2.0000000000000002E-5</v>
      </c>
      <c r="R646" s="150">
        <f>Q646*H646</f>
        <v>4.6200000000000006E-4</v>
      </c>
      <c r="S646" s="150">
        <v>0</v>
      </c>
      <c r="T646" s="151">
        <f>S646*H646</f>
        <v>0</v>
      </c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R646" s="152" t="s">
        <v>235</v>
      </c>
      <c r="AT646" s="152" t="s">
        <v>137</v>
      </c>
      <c r="AU646" s="152" t="s">
        <v>82</v>
      </c>
      <c r="AY646" s="20" t="s">
        <v>135</v>
      </c>
      <c r="BE646" s="153">
        <f>IF(N646="základní",J646,0)</f>
        <v>0</v>
      </c>
      <c r="BF646" s="153">
        <f>IF(N646="snížená",J646,0)</f>
        <v>0</v>
      </c>
      <c r="BG646" s="153">
        <f>IF(N646="zákl. přenesená",J646,0)</f>
        <v>0</v>
      </c>
      <c r="BH646" s="153">
        <f>IF(N646="sníž. přenesená",J646,0)</f>
        <v>0</v>
      </c>
      <c r="BI646" s="153">
        <f>IF(N646="nulová",J646,0)</f>
        <v>0</v>
      </c>
      <c r="BJ646" s="20" t="s">
        <v>80</v>
      </c>
      <c r="BK646" s="153">
        <f>ROUND(I646*H646,2)</f>
        <v>0</v>
      </c>
      <c r="BL646" s="20" t="s">
        <v>235</v>
      </c>
      <c r="BM646" s="152" t="s">
        <v>1115</v>
      </c>
    </row>
    <row r="647" spans="1:65" s="2" customFormat="1">
      <c r="A647" s="35"/>
      <c r="B647" s="36"/>
      <c r="C647" s="35"/>
      <c r="D647" s="154" t="s">
        <v>144</v>
      </c>
      <c r="E647" s="35"/>
      <c r="F647" s="155" t="s">
        <v>1116</v>
      </c>
      <c r="G647" s="35"/>
      <c r="H647" s="35"/>
      <c r="I647" s="156"/>
      <c r="J647" s="35"/>
      <c r="K647" s="35"/>
      <c r="L647" s="36"/>
      <c r="M647" s="157"/>
      <c r="N647" s="158"/>
      <c r="O647" s="56"/>
      <c r="P647" s="56"/>
      <c r="Q647" s="56"/>
      <c r="R647" s="56"/>
      <c r="S647" s="56"/>
      <c r="T647" s="57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T647" s="20" t="s">
        <v>144</v>
      </c>
      <c r="AU647" s="20" t="s">
        <v>82</v>
      </c>
    </row>
    <row r="648" spans="1:65" s="13" customFormat="1">
      <c r="B648" s="159"/>
      <c r="D648" s="160" t="s">
        <v>146</v>
      </c>
      <c r="E648" s="161" t="s">
        <v>3</v>
      </c>
      <c r="F648" s="162" t="s">
        <v>2184</v>
      </c>
      <c r="H648" s="163">
        <v>23.1</v>
      </c>
      <c r="I648" s="164"/>
      <c r="L648" s="159"/>
      <c r="M648" s="165"/>
      <c r="N648" s="166"/>
      <c r="O648" s="166"/>
      <c r="P648" s="166"/>
      <c r="Q648" s="166"/>
      <c r="R648" s="166"/>
      <c r="S648" s="166"/>
      <c r="T648" s="167"/>
      <c r="AT648" s="161" t="s">
        <v>146</v>
      </c>
      <c r="AU648" s="161" t="s">
        <v>82</v>
      </c>
      <c r="AV648" s="13" t="s">
        <v>82</v>
      </c>
      <c r="AW648" s="13" t="s">
        <v>33</v>
      </c>
      <c r="AX648" s="13" t="s">
        <v>80</v>
      </c>
      <c r="AY648" s="161" t="s">
        <v>135</v>
      </c>
    </row>
    <row r="649" spans="1:65" s="2" customFormat="1" ht="16.5" customHeight="1">
      <c r="A649" s="35"/>
      <c r="B649" s="140"/>
      <c r="C649" s="168" t="s">
        <v>1117</v>
      </c>
      <c r="D649" s="168" t="s">
        <v>202</v>
      </c>
      <c r="E649" s="169" t="s">
        <v>1118</v>
      </c>
      <c r="F649" s="170" t="s">
        <v>2185</v>
      </c>
      <c r="G649" s="171" t="s">
        <v>192</v>
      </c>
      <c r="H649" s="172">
        <v>21</v>
      </c>
      <c r="I649" s="173"/>
      <c r="J649" s="174">
        <f>ROUND(I649*H649,2)</f>
        <v>0</v>
      </c>
      <c r="K649" s="170" t="s">
        <v>3</v>
      </c>
      <c r="L649" s="175"/>
      <c r="M649" s="176" t="s">
        <v>3</v>
      </c>
      <c r="N649" s="177" t="s">
        <v>43</v>
      </c>
      <c r="O649" s="56"/>
      <c r="P649" s="150">
        <f>O649*H649</f>
        <v>0</v>
      </c>
      <c r="Q649" s="150">
        <v>1.0699999999999999E-2</v>
      </c>
      <c r="R649" s="150">
        <f>Q649*H649</f>
        <v>0.22469999999999998</v>
      </c>
      <c r="S649" s="150">
        <v>0</v>
      </c>
      <c r="T649" s="151">
        <f>S649*H649</f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152" t="s">
        <v>324</v>
      </c>
      <c r="AT649" s="152" t="s">
        <v>202</v>
      </c>
      <c r="AU649" s="152" t="s">
        <v>82</v>
      </c>
      <c r="AY649" s="20" t="s">
        <v>135</v>
      </c>
      <c r="BE649" s="153">
        <f>IF(N649="základní",J649,0)</f>
        <v>0</v>
      </c>
      <c r="BF649" s="153">
        <f>IF(N649="snížená",J649,0)</f>
        <v>0</v>
      </c>
      <c r="BG649" s="153">
        <f>IF(N649="zákl. přenesená",J649,0)</f>
        <v>0</v>
      </c>
      <c r="BH649" s="153">
        <f>IF(N649="sníž. přenesená",J649,0)</f>
        <v>0</v>
      </c>
      <c r="BI649" s="153">
        <f>IF(N649="nulová",J649,0)</f>
        <v>0</v>
      </c>
      <c r="BJ649" s="20" t="s">
        <v>80</v>
      </c>
      <c r="BK649" s="153">
        <f>ROUND(I649*H649,2)</f>
        <v>0</v>
      </c>
      <c r="BL649" s="20" t="s">
        <v>235</v>
      </c>
      <c r="BM649" s="152" t="s">
        <v>1119</v>
      </c>
    </row>
    <row r="650" spans="1:65" s="2" customFormat="1" ht="16.5" customHeight="1">
      <c r="A650" s="35"/>
      <c r="B650" s="140"/>
      <c r="C650" s="141" t="s">
        <v>1120</v>
      </c>
      <c r="D650" s="141" t="s">
        <v>137</v>
      </c>
      <c r="E650" s="142" t="s">
        <v>1121</v>
      </c>
      <c r="F650" s="143" t="s">
        <v>1122</v>
      </c>
      <c r="G650" s="144" t="s">
        <v>1123</v>
      </c>
      <c r="H650" s="145">
        <v>1922.42</v>
      </c>
      <c r="I650" s="146"/>
      <c r="J650" s="147">
        <f>ROUND(I650*H650,2)</f>
        <v>0</v>
      </c>
      <c r="K650" s="143" t="s">
        <v>3</v>
      </c>
      <c r="L650" s="36"/>
      <c r="M650" s="148" t="s">
        <v>3</v>
      </c>
      <c r="N650" s="149" t="s">
        <v>43</v>
      </c>
      <c r="O650" s="56"/>
      <c r="P650" s="150">
        <f>O650*H650</f>
        <v>0</v>
      </c>
      <c r="Q650" s="150">
        <v>0</v>
      </c>
      <c r="R650" s="150">
        <f>Q650*H650</f>
        <v>0</v>
      </c>
      <c r="S650" s="150">
        <v>0</v>
      </c>
      <c r="T650" s="151">
        <f>S650*H650</f>
        <v>0</v>
      </c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R650" s="152" t="s">
        <v>235</v>
      </c>
      <c r="AT650" s="152" t="s">
        <v>137</v>
      </c>
      <c r="AU650" s="152" t="s">
        <v>82</v>
      </c>
      <c r="AY650" s="20" t="s">
        <v>135</v>
      </c>
      <c r="BE650" s="153">
        <f>IF(N650="základní",J650,0)</f>
        <v>0</v>
      </c>
      <c r="BF650" s="153">
        <f>IF(N650="snížená",J650,0)</f>
        <v>0</v>
      </c>
      <c r="BG650" s="153">
        <f>IF(N650="zákl. přenesená",J650,0)</f>
        <v>0</v>
      </c>
      <c r="BH650" s="153">
        <f>IF(N650="sníž. přenesená",J650,0)</f>
        <v>0</v>
      </c>
      <c r="BI650" s="153">
        <f>IF(N650="nulová",J650,0)</f>
        <v>0</v>
      </c>
      <c r="BJ650" s="20" t="s">
        <v>80</v>
      </c>
      <c r="BK650" s="153">
        <f>ROUND(I650*H650,2)</f>
        <v>0</v>
      </c>
      <c r="BL650" s="20" t="s">
        <v>235</v>
      </c>
      <c r="BM650" s="152" t="s">
        <v>1124</v>
      </c>
    </row>
    <row r="651" spans="1:65" s="13" customFormat="1">
      <c r="B651" s="159"/>
      <c r="D651" s="160" t="s">
        <v>146</v>
      </c>
      <c r="E651" s="161" t="s">
        <v>3</v>
      </c>
      <c r="F651" s="162" t="s">
        <v>1125</v>
      </c>
      <c r="H651" s="163">
        <v>1922.42</v>
      </c>
      <c r="I651" s="164"/>
      <c r="L651" s="159"/>
      <c r="M651" s="165"/>
      <c r="N651" s="166"/>
      <c r="O651" s="166"/>
      <c r="P651" s="166"/>
      <c r="Q651" s="166"/>
      <c r="R651" s="166"/>
      <c r="S651" s="166"/>
      <c r="T651" s="167"/>
      <c r="AT651" s="161" t="s">
        <v>146</v>
      </c>
      <c r="AU651" s="161" t="s">
        <v>82</v>
      </c>
      <c r="AV651" s="13" t="s">
        <v>82</v>
      </c>
      <c r="AW651" s="13" t="s">
        <v>33</v>
      </c>
      <c r="AX651" s="13" t="s">
        <v>80</v>
      </c>
      <c r="AY651" s="161" t="s">
        <v>135</v>
      </c>
    </row>
    <row r="652" spans="1:65" s="2" customFormat="1" ht="24.2" customHeight="1">
      <c r="A652" s="35"/>
      <c r="B652" s="140"/>
      <c r="C652" s="141" t="s">
        <v>1126</v>
      </c>
      <c r="D652" s="141" t="s">
        <v>137</v>
      </c>
      <c r="E652" s="142" t="s">
        <v>1127</v>
      </c>
      <c r="F652" s="143" t="s">
        <v>1128</v>
      </c>
      <c r="G652" s="144" t="s">
        <v>291</v>
      </c>
      <c r="H652" s="145">
        <v>23.28</v>
      </c>
      <c r="I652" s="146"/>
      <c r="J652" s="147">
        <f>ROUND(I652*H652,2)</f>
        <v>0</v>
      </c>
      <c r="K652" s="143" t="s">
        <v>3</v>
      </c>
      <c r="L652" s="36"/>
      <c r="M652" s="148" t="s">
        <v>3</v>
      </c>
      <c r="N652" s="149" t="s">
        <v>43</v>
      </c>
      <c r="O652" s="56"/>
      <c r="P652" s="150">
        <f>O652*H652</f>
        <v>0</v>
      </c>
      <c r="Q652" s="150">
        <v>8.5999999999999998E-4</v>
      </c>
      <c r="R652" s="150">
        <f>Q652*H652</f>
        <v>2.0020800000000002E-2</v>
      </c>
      <c r="S652" s="150">
        <v>0</v>
      </c>
      <c r="T652" s="151">
        <f>S652*H652</f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152" t="s">
        <v>235</v>
      </c>
      <c r="AT652" s="152" t="s">
        <v>137</v>
      </c>
      <c r="AU652" s="152" t="s">
        <v>82</v>
      </c>
      <c r="AY652" s="20" t="s">
        <v>135</v>
      </c>
      <c r="BE652" s="153">
        <f>IF(N652="základní",J652,0)</f>
        <v>0</v>
      </c>
      <c r="BF652" s="153">
        <f>IF(N652="snížená",J652,0)</f>
        <v>0</v>
      </c>
      <c r="BG652" s="153">
        <f>IF(N652="zákl. přenesená",J652,0)</f>
        <v>0</v>
      </c>
      <c r="BH652" s="153">
        <f>IF(N652="sníž. přenesená",J652,0)</f>
        <v>0</v>
      </c>
      <c r="BI652" s="153">
        <f>IF(N652="nulová",J652,0)</f>
        <v>0</v>
      </c>
      <c r="BJ652" s="20" t="s">
        <v>80</v>
      </c>
      <c r="BK652" s="153">
        <f>ROUND(I652*H652,2)</f>
        <v>0</v>
      </c>
      <c r="BL652" s="20" t="s">
        <v>235</v>
      </c>
      <c r="BM652" s="152" t="s">
        <v>1129</v>
      </c>
    </row>
    <row r="653" spans="1:65" s="2" customFormat="1" ht="21.75" customHeight="1">
      <c r="A653" s="35"/>
      <c r="B653" s="140"/>
      <c r="C653" s="141" t="s">
        <v>1130</v>
      </c>
      <c r="D653" s="141" t="s">
        <v>137</v>
      </c>
      <c r="E653" s="142" t="s">
        <v>1131</v>
      </c>
      <c r="F653" s="143" t="s">
        <v>2186</v>
      </c>
      <c r="G653" s="144" t="s">
        <v>140</v>
      </c>
      <c r="H653" s="145">
        <v>7.14</v>
      </c>
      <c r="I653" s="146"/>
      <c r="J653" s="147">
        <f>ROUND(I653*H653,2)</f>
        <v>0</v>
      </c>
      <c r="K653" s="143" t="s">
        <v>3</v>
      </c>
      <c r="L653" s="36"/>
      <c r="M653" s="148" t="s">
        <v>3</v>
      </c>
      <c r="N653" s="149" t="s">
        <v>43</v>
      </c>
      <c r="O653" s="56"/>
      <c r="P653" s="150">
        <f>O653*H653</f>
        <v>0</v>
      </c>
      <c r="Q653" s="150">
        <v>5.0000000000000002E-5</v>
      </c>
      <c r="R653" s="150">
        <f>Q653*H653</f>
        <v>3.57E-4</v>
      </c>
      <c r="S653" s="150">
        <v>0</v>
      </c>
      <c r="T653" s="151">
        <f>S653*H653</f>
        <v>0</v>
      </c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R653" s="152" t="s">
        <v>235</v>
      </c>
      <c r="AT653" s="152" t="s">
        <v>137</v>
      </c>
      <c r="AU653" s="152" t="s">
        <v>82</v>
      </c>
      <c r="AY653" s="20" t="s">
        <v>135</v>
      </c>
      <c r="BE653" s="153">
        <f>IF(N653="základní",J653,0)</f>
        <v>0</v>
      </c>
      <c r="BF653" s="153">
        <f>IF(N653="snížená",J653,0)</f>
        <v>0</v>
      </c>
      <c r="BG653" s="153">
        <f>IF(N653="zákl. přenesená",J653,0)</f>
        <v>0</v>
      </c>
      <c r="BH653" s="153">
        <f>IF(N653="sníž. přenesená",J653,0)</f>
        <v>0</v>
      </c>
      <c r="BI653" s="153">
        <f>IF(N653="nulová",J653,0)</f>
        <v>0</v>
      </c>
      <c r="BJ653" s="20" t="s">
        <v>80</v>
      </c>
      <c r="BK653" s="153">
        <f>ROUND(I653*H653,2)</f>
        <v>0</v>
      </c>
      <c r="BL653" s="20" t="s">
        <v>235</v>
      </c>
      <c r="BM653" s="152" t="s">
        <v>1132</v>
      </c>
    </row>
    <row r="654" spans="1:65" s="2" customFormat="1" ht="24.2" customHeight="1">
      <c r="A654" s="35"/>
      <c r="B654" s="140"/>
      <c r="C654" s="141" t="s">
        <v>1133</v>
      </c>
      <c r="D654" s="141" t="s">
        <v>137</v>
      </c>
      <c r="E654" s="142" t="s">
        <v>1134</v>
      </c>
      <c r="F654" s="143" t="s">
        <v>1135</v>
      </c>
      <c r="G654" s="144" t="s">
        <v>192</v>
      </c>
      <c r="H654" s="145">
        <v>2</v>
      </c>
      <c r="I654" s="146"/>
      <c r="J654" s="147">
        <f>ROUND(I654*H654,2)</f>
        <v>0</v>
      </c>
      <c r="K654" s="143" t="s">
        <v>3</v>
      </c>
      <c r="L654" s="36"/>
      <c r="M654" s="148" t="s">
        <v>3</v>
      </c>
      <c r="N654" s="149" t="s">
        <v>43</v>
      </c>
      <c r="O654" s="56"/>
      <c r="P654" s="150">
        <f>O654*H654</f>
        <v>0</v>
      </c>
      <c r="Q654" s="150">
        <v>0</v>
      </c>
      <c r="R654" s="150">
        <f>Q654*H654</f>
        <v>0</v>
      </c>
      <c r="S654" s="150">
        <v>0</v>
      </c>
      <c r="T654" s="151">
        <f>S654*H654</f>
        <v>0</v>
      </c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R654" s="152" t="s">
        <v>235</v>
      </c>
      <c r="AT654" s="152" t="s">
        <v>137</v>
      </c>
      <c r="AU654" s="152" t="s">
        <v>82</v>
      </c>
      <c r="AY654" s="20" t="s">
        <v>135</v>
      </c>
      <c r="BE654" s="153">
        <f>IF(N654="základní",J654,0)</f>
        <v>0</v>
      </c>
      <c r="BF654" s="153">
        <f>IF(N654="snížená",J654,0)</f>
        <v>0</v>
      </c>
      <c r="BG654" s="153">
        <f>IF(N654="zákl. přenesená",J654,0)</f>
        <v>0</v>
      </c>
      <c r="BH654" s="153">
        <f>IF(N654="sníž. přenesená",J654,0)</f>
        <v>0</v>
      </c>
      <c r="BI654" s="153">
        <f>IF(N654="nulová",J654,0)</f>
        <v>0</v>
      </c>
      <c r="BJ654" s="20" t="s">
        <v>80</v>
      </c>
      <c r="BK654" s="153">
        <f>ROUND(I654*H654,2)</f>
        <v>0</v>
      </c>
      <c r="BL654" s="20" t="s">
        <v>235</v>
      </c>
      <c r="BM654" s="152" t="s">
        <v>1136</v>
      </c>
    </row>
    <row r="655" spans="1:65" s="15" customFormat="1">
      <c r="B655" s="186"/>
      <c r="D655" s="160" t="s">
        <v>146</v>
      </c>
      <c r="E655" s="187" t="s">
        <v>3</v>
      </c>
      <c r="F655" s="188" t="s">
        <v>1137</v>
      </c>
      <c r="H655" s="187" t="s">
        <v>3</v>
      </c>
      <c r="I655" s="189"/>
      <c r="L655" s="186"/>
      <c r="M655" s="190"/>
      <c r="N655" s="191"/>
      <c r="O655" s="191"/>
      <c r="P655" s="191"/>
      <c r="Q655" s="191"/>
      <c r="R655" s="191"/>
      <c r="S655" s="191"/>
      <c r="T655" s="192"/>
      <c r="AT655" s="187" t="s">
        <v>146</v>
      </c>
      <c r="AU655" s="187" t="s">
        <v>82</v>
      </c>
      <c r="AV655" s="15" t="s">
        <v>80</v>
      </c>
      <c r="AW655" s="15" t="s">
        <v>33</v>
      </c>
      <c r="AX655" s="15" t="s">
        <v>72</v>
      </c>
      <c r="AY655" s="187" t="s">
        <v>135</v>
      </c>
    </row>
    <row r="656" spans="1:65" s="15" customFormat="1">
      <c r="B656" s="186"/>
      <c r="D656" s="160" t="s">
        <v>146</v>
      </c>
      <c r="E656" s="187" t="s">
        <v>3</v>
      </c>
      <c r="F656" s="188" t="s">
        <v>1138</v>
      </c>
      <c r="H656" s="187" t="s">
        <v>3</v>
      </c>
      <c r="I656" s="189"/>
      <c r="L656" s="186"/>
      <c r="M656" s="190"/>
      <c r="N656" s="191"/>
      <c r="O656" s="191"/>
      <c r="P656" s="191"/>
      <c r="Q656" s="191"/>
      <c r="R656" s="191"/>
      <c r="S656" s="191"/>
      <c r="T656" s="192"/>
      <c r="AT656" s="187" t="s">
        <v>146</v>
      </c>
      <c r="AU656" s="187" t="s">
        <v>82</v>
      </c>
      <c r="AV656" s="15" t="s">
        <v>80</v>
      </c>
      <c r="AW656" s="15" t="s">
        <v>33</v>
      </c>
      <c r="AX656" s="15" t="s">
        <v>72</v>
      </c>
      <c r="AY656" s="187" t="s">
        <v>135</v>
      </c>
    </row>
    <row r="657" spans="1:65" s="13" customFormat="1">
      <c r="B657" s="159"/>
      <c r="D657" s="160" t="s">
        <v>146</v>
      </c>
      <c r="E657" s="161" t="s">
        <v>3</v>
      </c>
      <c r="F657" s="162" t="s">
        <v>82</v>
      </c>
      <c r="H657" s="163">
        <v>2</v>
      </c>
      <c r="I657" s="164"/>
      <c r="L657" s="159"/>
      <c r="M657" s="165"/>
      <c r="N657" s="166"/>
      <c r="O657" s="166"/>
      <c r="P657" s="166"/>
      <c r="Q657" s="166"/>
      <c r="R657" s="166"/>
      <c r="S657" s="166"/>
      <c r="T657" s="167"/>
      <c r="AT657" s="161" t="s">
        <v>146</v>
      </c>
      <c r="AU657" s="161" t="s">
        <v>82</v>
      </c>
      <c r="AV657" s="13" t="s">
        <v>82</v>
      </c>
      <c r="AW657" s="13" t="s">
        <v>33</v>
      </c>
      <c r="AX657" s="13" t="s">
        <v>80</v>
      </c>
      <c r="AY657" s="161" t="s">
        <v>135</v>
      </c>
    </row>
    <row r="658" spans="1:65" s="2" customFormat="1" ht="16.5" customHeight="1">
      <c r="A658" s="35"/>
      <c r="B658" s="140"/>
      <c r="C658" s="141" t="s">
        <v>1139</v>
      </c>
      <c r="D658" s="141" t="s">
        <v>137</v>
      </c>
      <c r="E658" s="142" t="s">
        <v>1140</v>
      </c>
      <c r="F658" s="143" t="s">
        <v>1141</v>
      </c>
      <c r="G658" s="144" t="s">
        <v>140</v>
      </c>
      <c r="H658" s="145">
        <v>15</v>
      </c>
      <c r="I658" s="146"/>
      <c r="J658" s="147">
        <f>ROUND(I658*H658,2)</f>
        <v>0</v>
      </c>
      <c r="K658" s="143" t="s">
        <v>141</v>
      </c>
      <c r="L658" s="36"/>
      <c r="M658" s="148" t="s">
        <v>3</v>
      </c>
      <c r="N658" s="149" t="s">
        <v>43</v>
      </c>
      <c r="O658" s="56"/>
      <c r="P658" s="150">
        <f>O658*H658</f>
        <v>0</v>
      </c>
      <c r="Q658" s="150">
        <v>1.0000000000000001E-5</v>
      </c>
      <c r="R658" s="150">
        <f>Q658*H658</f>
        <v>1.5000000000000001E-4</v>
      </c>
      <c r="S658" s="150">
        <v>0</v>
      </c>
      <c r="T658" s="151">
        <f>S658*H658</f>
        <v>0</v>
      </c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R658" s="152" t="s">
        <v>235</v>
      </c>
      <c r="AT658" s="152" t="s">
        <v>137</v>
      </c>
      <c r="AU658" s="152" t="s">
        <v>82</v>
      </c>
      <c r="AY658" s="20" t="s">
        <v>135</v>
      </c>
      <c r="BE658" s="153">
        <f>IF(N658="základní",J658,0)</f>
        <v>0</v>
      </c>
      <c r="BF658" s="153">
        <f>IF(N658="snížená",J658,0)</f>
        <v>0</v>
      </c>
      <c r="BG658" s="153">
        <f>IF(N658="zákl. přenesená",J658,0)</f>
        <v>0</v>
      </c>
      <c r="BH658" s="153">
        <f>IF(N658="sníž. přenesená",J658,0)</f>
        <v>0</v>
      </c>
      <c r="BI658" s="153">
        <f>IF(N658="nulová",J658,0)</f>
        <v>0</v>
      </c>
      <c r="BJ658" s="20" t="s">
        <v>80</v>
      </c>
      <c r="BK658" s="153">
        <f>ROUND(I658*H658,2)</f>
        <v>0</v>
      </c>
      <c r="BL658" s="20" t="s">
        <v>235</v>
      </c>
      <c r="BM658" s="152" t="s">
        <v>1142</v>
      </c>
    </row>
    <row r="659" spans="1:65" s="2" customFormat="1">
      <c r="A659" s="35"/>
      <c r="B659" s="36"/>
      <c r="C659" s="35"/>
      <c r="D659" s="154" t="s">
        <v>144</v>
      </c>
      <c r="E659" s="35"/>
      <c r="F659" s="155" t="s">
        <v>1143</v>
      </c>
      <c r="G659" s="35"/>
      <c r="H659" s="35"/>
      <c r="I659" s="156"/>
      <c r="J659" s="35"/>
      <c r="K659" s="35"/>
      <c r="L659" s="36"/>
      <c r="M659" s="157"/>
      <c r="N659" s="158"/>
      <c r="O659" s="56"/>
      <c r="P659" s="56"/>
      <c r="Q659" s="56"/>
      <c r="R659" s="56"/>
      <c r="S659" s="56"/>
      <c r="T659" s="57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T659" s="20" t="s">
        <v>144</v>
      </c>
      <c r="AU659" s="20" t="s">
        <v>82</v>
      </c>
    </row>
    <row r="660" spans="1:65" s="2" customFormat="1" ht="16.5" customHeight="1">
      <c r="A660" s="35"/>
      <c r="B660" s="140"/>
      <c r="C660" s="168" t="s">
        <v>1144</v>
      </c>
      <c r="D660" s="168" t="s">
        <v>202</v>
      </c>
      <c r="E660" s="169" t="s">
        <v>1145</v>
      </c>
      <c r="F660" s="170" t="s">
        <v>1146</v>
      </c>
      <c r="G660" s="171" t="s">
        <v>140</v>
      </c>
      <c r="H660" s="172">
        <v>16.995000000000001</v>
      </c>
      <c r="I660" s="173"/>
      <c r="J660" s="174">
        <f>ROUND(I660*H660,2)</f>
        <v>0</v>
      </c>
      <c r="K660" s="170" t="s">
        <v>141</v>
      </c>
      <c r="L660" s="175"/>
      <c r="M660" s="176" t="s">
        <v>3</v>
      </c>
      <c r="N660" s="177" t="s">
        <v>43</v>
      </c>
      <c r="O660" s="56"/>
      <c r="P660" s="150">
        <f>O660*H660</f>
        <v>0</v>
      </c>
      <c r="Q660" s="150">
        <v>8.8000000000000005E-3</v>
      </c>
      <c r="R660" s="150">
        <f>Q660*H660</f>
        <v>0.14955600000000002</v>
      </c>
      <c r="S660" s="150">
        <v>0</v>
      </c>
      <c r="T660" s="151">
        <f>S660*H660</f>
        <v>0</v>
      </c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R660" s="152" t="s">
        <v>324</v>
      </c>
      <c r="AT660" s="152" t="s">
        <v>202</v>
      </c>
      <c r="AU660" s="152" t="s">
        <v>82</v>
      </c>
      <c r="AY660" s="20" t="s">
        <v>135</v>
      </c>
      <c r="BE660" s="153">
        <f>IF(N660="základní",J660,0)</f>
        <v>0</v>
      </c>
      <c r="BF660" s="153">
        <f>IF(N660="snížená",J660,0)</f>
        <v>0</v>
      </c>
      <c r="BG660" s="153">
        <f>IF(N660="zákl. přenesená",J660,0)</f>
        <v>0</v>
      </c>
      <c r="BH660" s="153">
        <f>IF(N660="sníž. přenesená",J660,0)</f>
        <v>0</v>
      </c>
      <c r="BI660" s="153">
        <f>IF(N660="nulová",J660,0)</f>
        <v>0</v>
      </c>
      <c r="BJ660" s="20" t="s">
        <v>80</v>
      </c>
      <c r="BK660" s="153">
        <f>ROUND(I660*H660,2)</f>
        <v>0</v>
      </c>
      <c r="BL660" s="20" t="s">
        <v>235</v>
      </c>
      <c r="BM660" s="152" t="s">
        <v>1147</v>
      </c>
    </row>
    <row r="661" spans="1:65" s="13" customFormat="1">
      <c r="B661" s="159"/>
      <c r="D661" s="160" t="s">
        <v>146</v>
      </c>
      <c r="F661" s="162" t="s">
        <v>1148</v>
      </c>
      <c r="H661" s="163">
        <v>16.995000000000001</v>
      </c>
      <c r="I661" s="164"/>
      <c r="L661" s="159"/>
      <c r="M661" s="165"/>
      <c r="N661" s="166"/>
      <c r="O661" s="166"/>
      <c r="P661" s="166"/>
      <c r="Q661" s="166"/>
      <c r="R661" s="166"/>
      <c r="S661" s="166"/>
      <c r="T661" s="167"/>
      <c r="AT661" s="161" t="s">
        <v>146</v>
      </c>
      <c r="AU661" s="161" t="s">
        <v>82</v>
      </c>
      <c r="AV661" s="13" t="s">
        <v>82</v>
      </c>
      <c r="AW661" s="13" t="s">
        <v>4</v>
      </c>
      <c r="AX661" s="13" t="s">
        <v>80</v>
      </c>
      <c r="AY661" s="161" t="s">
        <v>135</v>
      </c>
    </row>
    <row r="662" spans="1:65" s="2" customFormat="1" ht="16.5" customHeight="1">
      <c r="A662" s="35"/>
      <c r="B662" s="140"/>
      <c r="C662" s="141" t="s">
        <v>1149</v>
      </c>
      <c r="D662" s="141" t="s">
        <v>137</v>
      </c>
      <c r="E662" s="142" t="s">
        <v>1150</v>
      </c>
      <c r="F662" s="143" t="s">
        <v>1151</v>
      </c>
      <c r="G662" s="144" t="s">
        <v>602</v>
      </c>
      <c r="H662" s="145">
        <v>1</v>
      </c>
      <c r="I662" s="146"/>
      <c r="J662" s="147">
        <f>ROUND(I662*H662,2)</f>
        <v>0</v>
      </c>
      <c r="K662" s="143" t="s">
        <v>3</v>
      </c>
      <c r="L662" s="36"/>
      <c r="M662" s="148" t="s">
        <v>3</v>
      </c>
      <c r="N662" s="149" t="s">
        <v>43</v>
      </c>
      <c r="O662" s="56"/>
      <c r="P662" s="150">
        <f>O662*H662</f>
        <v>0</v>
      </c>
      <c r="Q662" s="150">
        <v>0</v>
      </c>
      <c r="R662" s="150">
        <f>Q662*H662</f>
        <v>0</v>
      </c>
      <c r="S662" s="150">
        <v>0</v>
      </c>
      <c r="T662" s="151">
        <f>S662*H662</f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152" t="s">
        <v>235</v>
      </c>
      <c r="AT662" s="152" t="s">
        <v>137</v>
      </c>
      <c r="AU662" s="152" t="s">
        <v>82</v>
      </c>
      <c r="AY662" s="20" t="s">
        <v>135</v>
      </c>
      <c r="BE662" s="153">
        <f>IF(N662="základní",J662,0)</f>
        <v>0</v>
      </c>
      <c r="BF662" s="153">
        <f>IF(N662="snížená",J662,0)</f>
        <v>0</v>
      </c>
      <c r="BG662" s="153">
        <f>IF(N662="zákl. přenesená",J662,0)</f>
        <v>0</v>
      </c>
      <c r="BH662" s="153">
        <f>IF(N662="sníž. přenesená",J662,0)</f>
        <v>0</v>
      </c>
      <c r="BI662" s="153">
        <f>IF(N662="nulová",J662,0)</f>
        <v>0</v>
      </c>
      <c r="BJ662" s="20" t="s">
        <v>80</v>
      </c>
      <c r="BK662" s="153">
        <f>ROUND(I662*H662,2)</f>
        <v>0</v>
      </c>
      <c r="BL662" s="20" t="s">
        <v>235</v>
      </c>
      <c r="BM662" s="152" t="s">
        <v>1152</v>
      </c>
    </row>
    <row r="663" spans="1:65" s="15" customFormat="1">
      <c r="B663" s="186"/>
      <c r="D663" s="160" t="s">
        <v>146</v>
      </c>
      <c r="E663" s="187" t="s">
        <v>3</v>
      </c>
      <c r="F663" s="188" t="s">
        <v>1153</v>
      </c>
      <c r="H663" s="187" t="s">
        <v>3</v>
      </c>
      <c r="I663" s="189"/>
      <c r="L663" s="186"/>
      <c r="M663" s="190"/>
      <c r="N663" s="191"/>
      <c r="O663" s="191"/>
      <c r="P663" s="191"/>
      <c r="Q663" s="191"/>
      <c r="R663" s="191"/>
      <c r="S663" s="191"/>
      <c r="T663" s="192"/>
      <c r="AT663" s="187" t="s">
        <v>146</v>
      </c>
      <c r="AU663" s="187" t="s">
        <v>82</v>
      </c>
      <c r="AV663" s="15" t="s">
        <v>80</v>
      </c>
      <c r="AW663" s="15" t="s">
        <v>33</v>
      </c>
      <c r="AX663" s="15" t="s">
        <v>72</v>
      </c>
      <c r="AY663" s="187" t="s">
        <v>135</v>
      </c>
    </row>
    <row r="664" spans="1:65" s="15" customFormat="1">
      <c r="B664" s="186"/>
      <c r="D664" s="160" t="s">
        <v>146</v>
      </c>
      <c r="E664" s="187" t="s">
        <v>3</v>
      </c>
      <c r="F664" s="188" t="s">
        <v>1154</v>
      </c>
      <c r="H664" s="187" t="s">
        <v>3</v>
      </c>
      <c r="I664" s="189"/>
      <c r="L664" s="186"/>
      <c r="M664" s="190"/>
      <c r="N664" s="191"/>
      <c r="O664" s="191"/>
      <c r="P664" s="191"/>
      <c r="Q664" s="191"/>
      <c r="R664" s="191"/>
      <c r="S664" s="191"/>
      <c r="T664" s="192"/>
      <c r="AT664" s="187" t="s">
        <v>146</v>
      </c>
      <c r="AU664" s="187" t="s">
        <v>82</v>
      </c>
      <c r="AV664" s="15" t="s">
        <v>80</v>
      </c>
      <c r="AW664" s="15" t="s">
        <v>33</v>
      </c>
      <c r="AX664" s="15" t="s">
        <v>72</v>
      </c>
      <c r="AY664" s="187" t="s">
        <v>135</v>
      </c>
    </row>
    <row r="665" spans="1:65" s="15" customFormat="1">
      <c r="B665" s="186"/>
      <c r="D665" s="160" t="s">
        <v>146</v>
      </c>
      <c r="E665" s="187" t="s">
        <v>3</v>
      </c>
      <c r="F665" s="188" t="s">
        <v>1155</v>
      </c>
      <c r="H665" s="187" t="s">
        <v>3</v>
      </c>
      <c r="I665" s="189"/>
      <c r="L665" s="186"/>
      <c r="M665" s="190"/>
      <c r="N665" s="191"/>
      <c r="O665" s="191"/>
      <c r="P665" s="191"/>
      <c r="Q665" s="191"/>
      <c r="R665" s="191"/>
      <c r="S665" s="191"/>
      <c r="T665" s="192"/>
      <c r="AT665" s="187" t="s">
        <v>146</v>
      </c>
      <c r="AU665" s="187" t="s">
        <v>82</v>
      </c>
      <c r="AV665" s="15" t="s">
        <v>80</v>
      </c>
      <c r="AW665" s="15" t="s">
        <v>33</v>
      </c>
      <c r="AX665" s="15" t="s">
        <v>72</v>
      </c>
      <c r="AY665" s="187" t="s">
        <v>135</v>
      </c>
    </row>
    <row r="666" spans="1:65" s="13" customFormat="1">
      <c r="B666" s="159"/>
      <c r="D666" s="160" t="s">
        <v>146</v>
      </c>
      <c r="E666" s="161" t="s">
        <v>3</v>
      </c>
      <c r="F666" s="162" t="s">
        <v>80</v>
      </c>
      <c r="H666" s="163">
        <v>1</v>
      </c>
      <c r="I666" s="164"/>
      <c r="L666" s="159"/>
      <c r="M666" s="165"/>
      <c r="N666" s="166"/>
      <c r="O666" s="166"/>
      <c r="P666" s="166"/>
      <c r="Q666" s="166"/>
      <c r="R666" s="166"/>
      <c r="S666" s="166"/>
      <c r="T666" s="167"/>
      <c r="AT666" s="161" t="s">
        <v>146</v>
      </c>
      <c r="AU666" s="161" t="s">
        <v>82</v>
      </c>
      <c r="AV666" s="13" t="s">
        <v>82</v>
      </c>
      <c r="AW666" s="13" t="s">
        <v>33</v>
      </c>
      <c r="AX666" s="13" t="s">
        <v>80</v>
      </c>
      <c r="AY666" s="161" t="s">
        <v>135</v>
      </c>
    </row>
    <row r="667" spans="1:65" s="2" customFormat="1" ht="21.75" customHeight="1">
      <c r="A667" s="35"/>
      <c r="B667" s="140"/>
      <c r="C667" s="141" t="s">
        <v>1156</v>
      </c>
      <c r="D667" s="141" t="s">
        <v>137</v>
      </c>
      <c r="E667" s="142" t="s">
        <v>1157</v>
      </c>
      <c r="F667" s="143" t="s">
        <v>1158</v>
      </c>
      <c r="G667" s="144" t="s">
        <v>192</v>
      </c>
      <c r="H667" s="145">
        <v>4</v>
      </c>
      <c r="I667" s="146"/>
      <c r="J667" s="147">
        <f t="shared" ref="J667:J679" si="20">ROUND(I667*H667,2)</f>
        <v>0</v>
      </c>
      <c r="K667" s="143" t="s">
        <v>3</v>
      </c>
      <c r="L667" s="36"/>
      <c r="M667" s="148" t="s">
        <v>3</v>
      </c>
      <c r="N667" s="149" t="s">
        <v>43</v>
      </c>
      <c r="O667" s="56"/>
      <c r="P667" s="150">
        <f t="shared" ref="P667:P679" si="21">O667*H667</f>
        <v>0</v>
      </c>
      <c r="Q667" s="150">
        <v>6.8000000000000005E-4</v>
      </c>
      <c r="R667" s="150">
        <f t="shared" ref="R667:R679" si="22">Q667*H667</f>
        <v>2.7200000000000002E-3</v>
      </c>
      <c r="S667" s="150">
        <v>0</v>
      </c>
      <c r="T667" s="151">
        <f t="shared" ref="T667:T679" si="23">S667*H667</f>
        <v>0</v>
      </c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R667" s="152" t="s">
        <v>235</v>
      </c>
      <c r="AT667" s="152" t="s">
        <v>137</v>
      </c>
      <c r="AU667" s="152" t="s">
        <v>82</v>
      </c>
      <c r="AY667" s="20" t="s">
        <v>135</v>
      </c>
      <c r="BE667" s="153">
        <f t="shared" ref="BE667:BE679" si="24">IF(N667="základní",J667,0)</f>
        <v>0</v>
      </c>
      <c r="BF667" s="153">
        <f t="shared" ref="BF667:BF679" si="25">IF(N667="snížená",J667,0)</f>
        <v>0</v>
      </c>
      <c r="BG667" s="153">
        <f t="shared" ref="BG667:BG679" si="26">IF(N667="zákl. přenesená",J667,0)</f>
        <v>0</v>
      </c>
      <c r="BH667" s="153">
        <f t="shared" ref="BH667:BH679" si="27">IF(N667="sníž. přenesená",J667,0)</f>
        <v>0</v>
      </c>
      <c r="BI667" s="153">
        <f t="shared" ref="BI667:BI679" si="28">IF(N667="nulová",J667,0)</f>
        <v>0</v>
      </c>
      <c r="BJ667" s="20" t="s">
        <v>80</v>
      </c>
      <c r="BK667" s="153">
        <f t="shared" ref="BK667:BK679" si="29">ROUND(I667*H667,2)</f>
        <v>0</v>
      </c>
      <c r="BL667" s="20" t="s">
        <v>235</v>
      </c>
      <c r="BM667" s="152" t="s">
        <v>1159</v>
      </c>
    </row>
    <row r="668" spans="1:65" s="2" customFormat="1" ht="24.2" customHeight="1">
      <c r="A668" s="35"/>
      <c r="B668" s="140"/>
      <c r="C668" s="141" t="s">
        <v>1160</v>
      </c>
      <c r="D668" s="141" t="s">
        <v>137</v>
      </c>
      <c r="E668" s="142" t="s">
        <v>1161</v>
      </c>
      <c r="F668" s="143" t="s">
        <v>1162</v>
      </c>
      <c r="G668" s="144" t="s">
        <v>192</v>
      </c>
      <c r="H668" s="145">
        <v>1</v>
      </c>
      <c r="I668" s="146"/>
      <c r="J668" s="147">
        <f t="shared" si="20"/>
        <v>0</v>
      </c>
      <c r="K668" s="143" t="s">
        <v>3</v>
      </c>
      <c r="L668" s="36"/>
      <c r="M668" s="148" t="s">
        <v>3</v>
      </c>
      <c r="N668" s="149" t="s">
        <v>43</v>
      </c>
      <c r="O668" s="56"/>
      <c r="P668" s="150">
        <f t="shared" si="21"/>
        <v>0</v>
      </c>
      <c r="Q668" s="150">
        <v>6.8000000000000005E-4</v>
      </c>
      <c r="R668" s="150">
        <f t="shared" si="22"/>
        <v>6.8000000000000005E-4</v>
      </c>
      <c r="S668" s="150">
        <v>0</v>
      </c>
      <c r="T668" s="151">
        <f t="shared" si="23"/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152" t="s">
        <v>235</v>
      </c>
      <c r="AT668" s="152" t="s">
        <v>137</v>
      </c>
      <c r="AU668" s="152" t="s">
        <v>82</v>
      </c>
      <c r="AY668" s="20" t="s">
        <v>135</v>
      </c>
      <c r="BE668" s="153">
        <f t="shared" si="24"/>
        <v>0</v>
      </c>
      <c r="BF668" s="153">
        <f t="shared" si="25"/>
        <v>0</v>
      </c>
      <c r="BG668" s="153">
        <f t="shared" si="26"/>
        <v>0</v>
      </c>
      <c r="BH668" s="153">
        <f t="shared" si="27"/>
        <v>0</v>
      </c>
      <c r="BI668" s="153">
        <f t="shared" si="28"/>
        <v>0</v>
      </c>
      <c r="BJ668" s="20" t="s">
        <v>80</v>
      </c>
      <c r="BK668" s="153">
        <f t="shared" si="29"/>
        <v>0</v>
      </c>
      <c r="BL668" s="20" t="s">
        <v>235</v>
      </c>
      <c r="BM668" s="152" t="s">
        <v>1163</v>
      </c>
    </row>
    <row r="669" spans="1:65" s="2" customFormat="1" ht="24.2" customHeight="1">
      <c r="A669" s="35"/>
      <c r="B669" s="140"/>
      <c r="C669" s="141" t="s">
        <v>1164</v>
      </c>
      <c r="D669" s="141" t="s">
        <v>137</v>
      </c>
      <c r="E669" s="142" t="s">
        <v>1165</v>
      </c>
      <c r="F669" s="143" t="s">
        <v>1166</v>
      </c>
      <c r="G669" s="144" t="s">
        <v>192</v>
      </c>
      <c r="H669" s="145">
        <v>1</v>
      </c>
      <c r="I669" s="146"/>
      <c r="J669" s="147">
        <f t="shared" si="20"/>
        <v>0</v>
      </c>
      <c r="K669" s="143" t="s">
        <v>3</v>
      </c>
      <c r="L669" s="36"/>
      <c r="M669" s="148" t="s">
        <v>3</v>
      </c>
      <c r="N669" s="149" t="s">
        <v>43</v>
      </c>
      <c r="O669" s="56"/>
      <c r="P669" s="150">
        <f t="shared" si="21"/>
        <v>0</v>
      </c>
      <c r="Q669" s="150">
        <v>0</v>
      </c>
      <c r="R669" s="150">
        <f t="shared" si="22"/>
        <v>0</v>
      </c>
      <c r="S669" s="150">
        <v>0</v>
      </c>
      <c r="T669" s="151">
        <f t="shared" si="23"/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152" t="s">
        <v>235</v>
      </c>
      <c r="AT669" s="152" t="s">
        <v>137</v>
      </c>
      <c r="AU669" s="152" t="s">
        <v>82</v>
      </c>
      <c r="AY669" s="20" t="s">
        <v>135</v>
      </c>
      <c r="BE669" s="153">
        <f t="shared" si="24"/>
        <v>0</v>
      </c>
      <c r="BF669" s="153">
        <f t="shared" si="25"/>
        <v>0</v>
      </c>
      <c r="BG669" s="153">
        <f t="shared" si="26"/>
        <v>0</v>
      </c>
      <c r="BH669" s="153">
        <f t="shared" si="27"/>
        <v>0</v>
      </c>
      <c r="BI669" s="153">
        <f t="shared" si="28"/>
        <v>0</v>
      </c>
      <c r="BJ669" s="20" t="s">
        <v>80</v>
      </c>
      <c r="BK669" s="153">
        <f t="shared" si="29"/>
        <v>0</v>
      </c>
      <c r="BL669" s="20" t="s">
        <v>235</v>
      </c>
      <c r="BM669" s="152" t="s">
        <v>1167</v>
      </c>
    </row>
    <row r="670" spans="1:65" s="2" customFormat="1" ht="24.2" customHeight="1">
      <c r="A670" s="35"/>
      <c r="B670" s="140"/>
      <c r="C670" s="141" t="s">
        <v>1168</v>
      </c>
      <c r="D670" s="141" t="s">
        <v>137</v>
      </c>
      <c r="E670" s="142" t="s">
        <v>1169</v>
      </c>
      <c r="F670" s="143" t="s">
        <v>1170</v>
      </c>
      <c r="G670" s="144" t="s">
        <v>192</v>
      </c>
      <c r="H670" s="145">
        <v>3</v>
      </c>
      <c r="I670" s="146"/>
      <c r="J670" s="147">
        <f t="shared" si="20"/>
        <v>0</v>
      </c>
      <c r="K670" s="143" t="s">
        <v>3</v>
      </c>
      <c r="L670" s="36"/>
      <c r="M670" s="148" t="s">
        <v>3</v>
      </c>
      <c r="N670" s="149" t="s">
        <v>43</v>
      </c>
      <c r="O670" s="56"/>
      <c r="P670" s="150">
        <f t="shared" si="21"/>
        <v>0</v>
      </c>
      <c r="Q670" s="150">
        <v>0</v>
      </c>
      <c r="R670" s="150">
        <f t="shared" si="22"/>
        <v>0</v>
      </c>
      <c r="S670" s="150">
        <v>0</v>
      </c>
      <c r="T670" s="151">
        <f t="shared" si="23"/>
        <v>0</v>
      </c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R670" s="152" t="s">
        <v>235</v>
      </c>
      <c r="AT670" s="152" t="s">
        <v>137</v>
      </c>
      <c r="AU670" s="152" t="s">
        <v>82</v>
      </c>
      <c r="AY670" s="20" t="s">
        <v>135</v>
      </c>
      <c r="BE670" s="153">
        <f t="shared" si="24"/>
        <v>0</v>
      </c>
      <c r="BF670" s="153">
        <f t="shared" si="25"/>
        <v>0</v>
      </c>
      <c r="BG670" s="153">
        <f t="shared" si="26"/>
        <v>0</v>
      </c>
      <c r="BH670" s="153">
        <f t="shared" si="27"/>
        <v>0</v>
      </c>
      <c r="BI670" s="153">
        <f t="shared" si="28"/>
        <v>0</v>
      </c>
      <c r="BJ670" s="20" t="s">
        <v>80</v>
      </c>
      <c r="BK670" s="153">
        <f t="shared" si="29"/>
        <v>0</v>
      </c>
      <c r="BL670" s="20" t="s">
        <v>235</v>
      </c>
      <c r="BM670" s="152" t="s">
        <v>1171</v>
      </c>
    </row>
    <row r="671" spans="1:65" s="2" customFormat="1" ht="24.2" customHeight="1">
      <c r="A671" s="35"/>
      <c r="B671" s="140"/>
      <c r="C671" s="141" t="s">
        <v>1172</v>
      </c>
      <c r="D671" s="141" t="s">
        <v>137</v>
      </c>
      <c r="E671" s="142" t="s">
        <v>1173</v>
      </c>
      <c r="F671" s="143" t="s">
        <v>1174</v>
      </c>
      <c r="G671" s="144" t="s">
        <v>192</v>
      </c>
      <c r="H671" s="145">
        <v>2</v>
      </c>
      <c r="I671" s="146"/>
      <c r="J671" s="147">
        <f t="shared" si="20"/>
        <v>0</v>
      </c>
      <c r="K671" s="143" t="s">
        <v>3</v>
      </c>
      <c r="L671" s="36"/>
      <c r="M671" s="148" t="s">
        <v>3</v>
      </c>
      <c r="N671" s="149" t="s">
        <v>43</v>
      </c>
      <c r="O671" s="56"/>
      <c r="P671" s="150">
        <f t="shared" si="21"/>
        <v>0</v>
      </c>
      <c r="Q671" s="150">
        <v>0</v>
      </c>
      <c r="R671" s="150">
        <f t="shared" si="22"/>
        <v>0</v>
      </c>
      <c r="S671" s="150">
        <v>0</v>
      </c>
      <c r="T671" s="151">
        <f t="shared" si="23"/>
        <v>0</v>
      </c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R671" s="152" t="s">
        <v>235</v>
      </c>
      <c r="AT671" s="152" t="s">
        <v>137</v>
      </c>
      <c r="AU671" s="152" t="s">
        <v>82</v>
      </c>
      <c r="AY671" s="20" t="s">
        <v>135</v>
      </c>
      <c r="BE671" s="153">
        <f t="shared" si="24"/>
        <v>0</v>
      </c>
      <c r="BF671" s="153">
        <f t="shared" si="25"/>
        <v>0</v>
      </c>
      <c r="BG671" s="153">
        <f t="shared" si="26"/>
        <v>0</v>
      </c>
      <c r="BH671" s="153">
        <f t="shared" si="27"/>
        <v>0</v>
      </c>
      <c r="BI671" s="153">
        <f t="shared" si="28"/>
        <v>0</v>
      </c>
      <c r="BJ671" s="20" t="s">
        <v>80</v>
      </c>
      <c r="BK671" s="153">
        <f t="shared" si="29"/>
        <v>0</v>
      </c>
      <c r="BL671" s="20" t="s">
        <v>235</v>
      </c>
      <c r="BM671" s="152" t="s">
        <v>1175</v>
      </c>
    </row>
    <row r="672" spans="1:65" s="2" customFormat="1" ht="24.2" customHeight="1">
      <c r="A672" s="35"/>
      <c r="B672" s="140"/>
      <c r="C672" s="141" t="s">
        <v>1176</v>
      </c>
      <c r="D672" s="141" t="s">
        <v>137</v>
      </c>
      <c r="E672" s="142" t="s">
        <v>1177</v>
      </c>
      <c r="F672" s="143" t="s">
        <v>1178</v>
      </c>
      <c r="G672" s="144" t="s">
        <v>192</v>
      </c>
      <c r="H672" s="145">
        <v>2</v>
      </c>
      <c r="I672" s="146"/>
      <c r="J672" s="147">
        <f t="shared" si="20"/>
        <v>0</v>
      </c>
      <c r="K672" s="143" t="s">
        <v>3</v>
      </c>
      <c r="L672" s="36"/>
      <c r="M672" s="148" t="s">
        <v>3</v>
      </c>
      <c r="N672" s="149" t="s">
        <v>43</v>
      </c>
      <c r="O672" s="56"/>
      <c r="P672" s="150">
        <f t="shared" si="21"/>
        <v>0</v>
      </c>
      <c r="Q672" s="150">
        <v>0</v>
      </c>
      <c r="R672" s="150">
        <f t="shared" si="22"/>
        <v>0</v>
      </c>
      <c r="S672" s="150">
        <v>0</v>
      </c>
      <c r="T672" s="151">
        <f t="shared" si="23"/>
        <v>0</v>
      </c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R672" s="152" t="s">
        <v>235</v>
      </c>
      <c r="AT672" s="152" t="s">
        <v>137</v>
      </c>
      <c r="AU672" s="152" t="s">
        <v>82</v>
      </c>
      <c r="AY672" s="20" t="s">
        <v>135</v>
      </c>
      <c r="BE672" s="153">
        <f t="shared" si="24"/>
        <v>0</v>
      </c>
      <c r="BF672" s="153">
        <f t="shared" si="25"/>
        <v>0</v>
      </c>
      <c r="BG672" s="153">
        <f t="shared" si="26"/>
        <v>0</v>
      </c>
      <c r="BH672" s="153">
        <f t="shared" si="27"/>
        <v>0</v>
      </c>
      <c r="BI672" s="153">
        <f t="shared" si="28"/>
        <v>0</v>
      </c>
      <c r="BJ672" s="20" t="s">
        <v>80</v>
      </c>
      <c r="BK672" s="153">
        <f t="shared" si="29"/>
        <v>0</v>
      </c>
      <c r="BL672" s="20" t="s">
        <v>235</v>
      </c>
      <c r="BM672" s="152" t="s">
        <v>1179</v>
      </c>
    </row>
    <row r="673" spans="1:65" s="2" customFormat="1" ht="24.2" customHeight="1">
      <c r="A673" s="35"/>
      <c r="B673" s="140"/>
      <c r="C673" s="141" t="s">
        <v>1180</v>
      </c>
      <c r="D673" s="141" t="s">
        <v>137</v>
      </c>
      <c r="E673" s="142" t="s">
        <v>1181</v>
      </c>
      <c r="F673" s="143" t="s">
        <v>1182</v>
      </c>
      <c r="G673" s="144" t="s">
        <v>192</v>
      </c>
      <c r="H673" s="145">
        <v>2</v>
      </c>
      <c r="I673" s="146"/>
      <c r="J673" s="147">
        <f t="shared" si="20"/>
        <v>0</v>
      </c>
      <c r="K673" s="143" t="s">
        <v>3</v>
      </c>
      <c r="L673" s="36"/>
      <c r="M673" s="148" t="s">
        <v>3</v>
      </c>
      <c r="N673" s="149" t="s">
        <v>43</v>
      </c>
      <c r="O673" s="56"/>
      <c r="P673" s="150">
        <f t="shared" si="21"/>
        <v>0</v>
      </c>
      <c r="Q673" s="150">
        <v>0</v>
      </c>
      <c r="R673" s="150">
        <f t="shared" si="22"/>
        <v>0</v>
      </c>
      <c r="S673" s="150">
        <v>0</v>
      </c>
      <c r="T673" s="151">
        <f t="shared" si="23"/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152" t="s">
        <v>235</v>
      </c>
      <c r="AT673" s="152" t="s">
        <v>137</v>
      </c>
      <c r="AU673" s="152" t="s">
        <v>82</v>
      </c>
      <c r="AY673" s="20" t="s">
        <v>135</v>
      </c>
      <c r="BE673" s="153">
        <f t="shared" si="24"/>
        <v>0</v>
      </c>
      <c r="BF673" s="153">
        <f t="shared" si="25"/>
        <v>0</v>
      </c>
      <c r="BG673" s="153">
        <f t="shared" si="26"/>
        <v>0</v>
      </c>
      <c r="BH673" s="153">
        <f t="shared" si="27"/>
        <v>0</v>
      </c>
      <c r="BI673" s="153">
        <f t="shared" si="28"/>
        <v>0</v>
      </c>
      <c r="BJ673" s="20" t="s">
        <v>80</v>
      </c>
      <c r="BK673" s="153">
        <f t="shared" si="29"/>
        <v>0</v>
      </c>
      <c r="BL673" s="20" t="s">
        <v>235</v>
      </c>
      <c r="BM673" s="152" t="s">
        <v>1183</v>
      </c>
    </row>
    <row r="674" spans="1:65" s="2" customFormat="1" ht="24.2" customHeight="1">
      <c r="A674" s="35"/>
      <c r="B674" s="140"/>
      <c r="C674" s="141" t="s">
        <v>1184</v>
      </c>
      <c r="D674" s="141" t="s">
        <v>137</v>
      </c>
      <c r="E674" s="142" t="s">
        <v>1185</v>
      </c>
      <c r="F674" s="143" t="s">
        <v>1186</v>
      </c>
      <c r="G674" s="144" t="s">
        <v>192</v>
      </c>
      <c r="H674" s="145">
        <v>1</v>
      </c>
      <c r="I674" s="146"/>
      <c r="J674" s="147">
        <f t="shared" si="20"/>
        <v>0</v>
      </c>
      <c r="K674" s="143" t="s">
        <v>3</v>
      </c>
      <c r="L674" s="36"/>
      <c r="M674" s="148" t="s">
        <v>3</v>
      </c>
      <c r="N674" s="149" t="s">
        <v>43</v>
      </c>
      <c r="O674" s="56"/>
      <c r="P674" s="150">
        <f t="shared" si="21"/>
        <v>0</v>
      </c>
      <c r="Q674" s="150">
        <v>0</v>
      </c>
      <c r="R674" s="150">
        <f t="shared" si="22"/>
        <v>0</v>
      </c>
      <c r="S674" s="150">
        <v>0</v>
      </c>
      <c r="T674" s="151">
        <f t="shared" si="23"/>
        <v>0</v>
      </c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R674" s="152" t="s">
        <v>235</v>
      </c>
      <c r="AT674" s="152" t="s">
        <v>137</v>
      </c>
      <c r="AU674" s="152" t="s">
        <v>82</v>
      </c>
      <c r="AY674" s="20" t="s">
        <v>135</v>
      </c>
      <c r="BE674" s="153">
        <f t="shared" si="24"/>
        <v>0</v>
      </c>
      <c r="BF674" s="153">
        <f t="shared" si="25"/>
        <v>0</v>
      </c>
      <c r="BG674" s="153">
        <f t="shared" si="26"/>
        <v>0</v>
      </c>
      <c r="BH674" s="153">
        <f t="shared" si="27"/>
        <v>0</v>
      </c>
      <c r="BI674" s="153">
        <f t="shared" si="28"/>
        <v>0</v>
      </c>
      <c r="BJ674" s="20" t="s">
        <v>80</v>
      </c>
      <c r="BK674" s="153">
        <f t="shared" si="29"/>
        <v>0</v>
      </c>
      <c r="BL674" s="20" t="s">
        <v>235</v>
      </c>
      <c r="BM674" s="152" t="s">
        <v>1187</v>
      </c>
    </row>
    <row r="675" spans="1:65" s="2" customFormat="1" ht="24.2" customHeight="1">
      <c r="A675" s="35"/>
      <c r="B675" s="140"/>
      <c r="C675" s="141" t="s">
        <v>1188</v>
      </c>
      <c r="D675" s="141" t="s">
        <v>137</v>
      </c>
      <c r="E675" s="142" t="s">
        <v>1189</v>
      </c>
      <c r="F675" s="143" t="s">
        <v>1190</v>
      </c>
      <c r="G675" s="144" t="s">
        <v>192</v>
      </c>
      <c r="H675" s="145">
        <v>1</v>
      </c>
      <c r="I675" s="146"/>
      <c r="J675" s="147">
        <f t="shared" si="20"/>
        <v>0</v>
      </c>
      <c r="K675" s="143" t="s">
        <v>3</v>
      </c>
      <c r="L675" s="36"/>
      <c r="M675" s="148" t="s">
        <v>3</v>
      </c>
      <c r="N675" s="149" t="s">
        <v>43</v>
      </c>
      <c r="O675" s="56"/>
      <c r="P675" s="150">
        <f t="shared" si="21"/>
        <v>0</v>
      </c>
      <c r="Q675" s="150">
        <v>0</v>
      </c>
      <c r="R675" s="150">
        <f t="shared" si="22"/>
        <v>0</v>
      </c>
      <c r="S675" s="150">
        <v>0</v>
      </c>
      <c r="T675" s="151">
        <f t="shared" si="23"/>
        <v>0</v>
      </c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R675" s="152" t="s">
        <v>235</v>
      </c>
      <c r="AT675" s="152" t="s">
        <v>137</v>
      </c>
      <c r="AU675" s="152" t="s">
        <v>82</v>
      </c>
      <c r="AY675" s="20" t="s">
        <v>135</v>
      </c>
      <c r="BE675" s="153">
        <f t="shared" si="24"/>
        <v>0</v>
      </c>
      <c r="BF675" s="153">
        <f t="shared" si="25"/>
        <v>0</v>
      </c>
      <c r="BG675" s="153">
        <f t="shared" si="26"/>
        <v>0</v>
      </c>
      <c r="BH675" s="153">
        <f t="shared" si="27"/>
        <v>0</v>
      </c>
      <c r="BI675" s="153">
        <f t="shared" si="28"/>
        <v>0</v>
      </c>
      <c r="BJ675" s="20" t="s">
        <v>80</v>
      </c>
      <c r="BK675" s="153">
        <f t="shared" si="29"/>
        <v>0</v>
      </c>
      <c r="BL675" s="20" t="s">
        <v>235</v>
      </c>
      <c r="BM675" s="152" t="s">
        <v>1191</v>
      </c>
    </row>
    <row r="676" spans="1:65" s="2" customFormat="1" ht="24.2" customHeight="1">
      <c r="A676" s="35"/>
      <c r="B676" s="140"/>
      <c r="C676" s="141" t="s">
        <v>1192</v>
      </c>
      <c r="D676" s="141" t="s">
        <v>137</v>
      </c>
      <c r="E676" s="142" t="s">
        <v>1193</v>
      </c>
      <c r="F676" s="143" t="s">
        <v>1194</v>
      </c>
      <c r="G676" s="144" t="s">
        <v>192</v>
      </c>
      <c r="H676" s="145">
        <v>1</v>
      </c>
      <c r="I676" s="146"/>
      <c r="J676" s="147">
        <f t="shared" si="20"/>
        <v>0</v>
      </c>
      <c r="K676" s="143" t="s">
        <v>3</v>
      </c>
      <c r="L676" s="36"/>
      <c r="M676" s="148" t="s">
        <v>3</v>
      </c>
      <c r="N676" s="149" t="s">
        <v>43</v>
      </c>
      <c r="O676" s="56"/>
      <c r="P676" s="150">
        <f t="shared" si="21"/>
        <v>0</v>
      </c>
      <c r="Q676" s="150">
        <v>0</v>
      </c>
      <c r="R676" s="150">
        <f t="shared" si="22"/>
        <v>0</v>
      </c>
      <c r="S676" s="150">
        <v>0</v>
      </c>
      <c r="T676" s="151">
        <f t="shared" si="23"/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152" t="s">
        <v>235</v>
      </c>
      <c r="AT676" s="152" t="s">
        <v>137</v>
      </c>
      <c r="AU676" s="152" t="s">
        <v>82</v>
      </c>
      <c r="AY676" s="20" t="s">
        <v>135</v>
      </c>
      <c r="BE676" s="153">
        <f t="shared" si="24"/>
        <v>0</v>
      </c>
      <c r="BF676" s="153">
        <f t="shared" si="25"/>
        <v>0</v>
      </c>
      <c r="BG676" s="153">
        <f t="shared" si="26"/>
        <v>0</v>
      </c>
      <c r="BH676" s="153">
        <f t="shared" si="27"/>
        <v>0</v>
      </c>
      <c r="BI676" s="153">
        <f t="shared" si="28"/>
        <v>0</v>
      </c>
      <c r="BJ676" s="20" t="s">
        <v>80</v>
      </c>
      <c r="BK676" s="153">
        <f t="shared" si="29"/>
        <v>0</v>
      </c>
      <c r="BL676" s="20" t="s">
        <v>235</v>
      </c>
      <c r="BM676" s="152" t="s">
        <v>1195</v>
      </c>
    </row>
    <row r="677" spans="1:65" s="2" customFormat="1" ht="24.2" customHeight="1">
      <c r="A677" s="35"/>
      <c r="B677" s="140"/>
      <c r="C677" s="141" t="s">
        <v>1196</v>
      </c>
      <c r="D677" s="141" t="s">
        <v>137</v>
      </c>
      <c r="E677" s="142" t="s">
        <v>1197</v>
      </c>
      <c r="F677" s="143" t="s">
        <v>1198</v>
      </c>
      <c r="G677" s="144" t="s">
        <v>192</v>
      </c>
      <c r="H677" s="145">
        <v>1</v>
      </c>
      <c r="I677" s="146"/>
      <c r="J677" s="147">
        <f t="shared" si="20"/>
        <v>0</v>
      </c>
      <c r="K677" s="143" t="s">
        <v>3</v>
      </c>
      <c r="L677" s="36"/>
      <c r="M677" s="148" t="s">
        <v>3</v>
      </c>
      <c r="N677" s="149" t="s">
        <v>43</v>
      </c>
      <c r="O677" s="56"/>
      <c r="P677" s="150">
        <f t="shared" si="21"/>
        <v>0</v>
      </c>
      <c r="Q677" s="150">
        <v>0</v>
      </c>
      <c r="R677" s="150">
        <f t="shared" si="22"/>
        <v>0</v>
      </c>
      <c r="S677" s="150">
        <v>0</v>
      </c>
      <c r="T677" s="151">
        <f t="shared" si="23"/>
        <v>0</v>
      </c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R677" s="152" t="s">
        <v>235</v>
      </c>
      <c r="AT677" s="152" t="s">
        <v>137</v>
      </c>
      <c r="AU677" s="152" t="s">
        <v>82</v>
      </c>
      <c r="AY677" s="20" t="s">
        <v>135</v>
      </c>
      <c r="BE677" s="153">
        <f t="shared" si="24"/>
        <v>0</v>
      </c>
      <c r="BF677" s="153">
        <f t="shared" si="25"/>
        <v>0</v>
      </c>
      <c r="BG677" s="153">
        <f t="shared" si="26"/>
        <v>0</v>
      </c>
      <c r="BH677" s="153">
        <f t="shared" si="27"/>
        <v>0</v>
      </c>
      <c r="BI677" s="153">
        <f t="shared" si="28"/>
        <v>0</v>
      </c>
      <c r="BJ677" s="20" t="s">
        <v>80</v>
      </c>
      <c r="BK677" s="153">
        <f t="shared" si="29"/>
        <v>0</v>
      </c>
      <c r="BL677" s="20" t="s">
        <v>235</v>
      </c>
      <c r="BM677" s="152" t="s">
        <v>1199</v>
      </c>
    </row>
    <row r="678" spans="1:65" s="2" customFormat="1" ht="24.2" customHeight="1">
      <c r="A678" s="35"/>
      <c r="B678" s="140"/>
      <c r="C678" s="141" t="s">
        <v>1200</v>
      </c>
      <c r="D678" s="141" t="s">
        <v>137</v>
      </c>
      <c r="E678" s="142" t="s">
        <v>1201</v>
      </c>
      <c r="F678" s="143" t="s">
        <v>1202</v>
      </c>
      <c r="G678" s="144" t="s">
        <v>192</v>
      </c>
      <c r="H678" s="145">
        <v>1</v>
      </c>
      <c r="I678" s="146"/>
      <c r="J678" s="147">
        <f t="shared" si="20"/>
        <v>0</v>
      </c>
      <c r="K678" s="143" t="s">
        <v>3</v>
      </c>
      <c r="L678" s="36"/>
      <c r="M678" s="148" t="s">
        <v>3</v>
      </c>
      <c r="N678" s="149" t="s">
        <v>43</v>
      </c>
      <c r="O678" s="56"/>
      <c r="P678" s="150">
        <f t="shared" si="21"/>
        <v>0</v>
      </c>
      <c r="Q678" s="150">
        <v>0</v>
      </c>
      <c r="R678" s="150">
        <f t="shared" si="22"/>
        <v>0</v>
      </c>
      <c r="S678" s="150">
        <v>0</v>
      </c>
      <c r="T678" s="151">
        <f t="shared" si="23"/>
        <v>0</v>
      </c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R678" s="152" t="s">
        <v>235</v>
      </c>
      <c r="AT678" s="152" t="s">
        <v>137</v>
      </c>
      <c r="AU678" s="152" t="s">
        <v>82</v>
      </c>
      <c r="AY678" s="20" t="s">
        <v>135</v>
      </c>
      <c r="BE678" s="153">
        <f t="shared" si="24"/>
        <v>0</v>
      </c>
      <c r="BF678" s="153">
        <f t="shared" si="25"/>
        <v>0</v>
      </c>
      <c r="BG678" s="153">
        <f t="shared" si="26"/>
        <v>0</v>
      </c>
      <c r="BH678" s="153">
        <f t="shared" si="27"/>
        <v>0</v>
      </c>
      <c r="BI678" s="153">
        <f t="shared" si="28"/>
        <v>0</v>
      </c>
      <c r="BJ678" s="20" t="s">
        <v>80</v>
      </c>
      <c r="BK678" s="153">
        <f t="shared" si="29"/>
        <v>0</v>
      </c>
      <c r="BL678" s="20" t="s">
        <v>235</v>
      </c>
      <c r="BM678" s="152" t="s">
        <v>1203</v>
      </c>
    </row>
    <row r="679" spans="1:65" s="2" customFormat="1" ht="16.5" customHeight="1">
      <c r="A679" s="35"/>
      <c r="B679" s="140"/>
      <c r="C679" s="141" t="s">
        <v>1204</v>
      </c>
      <c r="D679" s="141" t="s">
        <v>137</v>
      </c>
      <c r="E679" s="142" t="s">
        <v>1205</v>
      </c>
      <c r="F679" s="143" t="s">
        <v>1206</v>
      </c>
      <c r="G679" s="144" t="s">
        <v>140</v>
      </c>
      <c r="H679" s="145">
        <v>6</v>
      </c>
      <c r="I679" s="146"/>
      <c r="J679" s="147">
        <f t="shared" si="20"/>
        <v>0</v>
      </c>
      <c r="K679" s="143" t="s">
        <v>141</v>
      </c>
      <c r="L679" s="36"/>
      <c r="M679" s="148" t="s">
        <v>3</v>
      </c>
      <c r="N679" s="149" t="s">
        <v>43</v>
      </c>
      <c r="O679" s="56"/>
      <c r="P679" s="150">
        <f t="shared" si="21"/>
        <v>0</v>
      </c>
      <c r="Q679" s="150">
        <v>0</v>
      </c>
      <c r="R679" s="150">
        <f t="shared" si="22"/>
        <v>0</v>
      </c>
      <c r="S679" s="150">
        <v>0.02</v>
      </c>
      <c r="T679" s="151">
        <f t="shared" si="23"/>
        <v>0.12</v>
      </c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R679" s="152" t="s">
        <v>235</v>
      </c>
      <c r="AT679" s="152" t="s">
        <v>137</v>
      </c>
      <c r="AU679" s="152" t="s">
        <v>82</v>
      </c>
      <c r="AY679" s="20" t="s">
        <v>135</v>
      </c>
      <c r="BE679" s="153">
        <f t="shared" si="24"/>
        <v>0</v>
      </c>
      <c r="BF679" s="153">
        <f t="shared" si="25"/>
        <v>0</v>
      </c>
      <c r="BG679" s="153">
        <f t="shared" si="26"/>
        <v>0</v>
      </c>
      <c r="BH679" s="153">
        <f t="shared" si="27"/>
        <v>0</v>
      </c>
      <c r="BI679" s="153">
        <f t="shared" si="28"/>
        <v>0</v>
      </c>
      <c r="BJ679" s="20" t="s">
        <v>80</v>
      </c>
      <c r="BK679" s="153">
        <f t="shared" si="29"/>
        <v>0</v>
      </c>
      <c r="BL679" s="20" t="s">
        <v>235</v>
      </c>
      <c r="BM679" s="152" t="s">
        <v>1207</v>
      </c>
    </row>
    <row r="680" spans="1:65" s="2" customFormat="1">
      <c r="A680" s="35"/>
      <c r="B680" s="36"/>
      <c r="C680" s="35"/>
      <c r="D680" s="154" t="s">
        <v>144</v>
      </c>
      <c r="E680" s="35"/>
      <c r="F680" s="155" t="s">
        <v>1208</v>
      </c>
      <c r="G680" s="35"/>
      <c r="H680" s="35"/>
      <c r="I680" s="156"/>
      <c r="J680" s="35"/>
      <c r="K680" s="35"/>
      <c r="L680" s="36"/>
      <c r="M680" s="157"/>
      <c r="N680" s="158"/>
      <c r="O680" s="56"/>
      <c r="P680" s="56"/>
      <c r="Q680" s="56"/>
      <c r="R680" s="56"/>
      <c r="S680" s="56"/>
      <c r="T680" s="57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T680" s="20" t="s">
        <v>144</v>
      </c>
      <c r="AU680" s="20" t="s">
        <v>82</v>
      </c>
    </row>
    <row r="681" spans="1:65" s="15" customFormat="1">
      <c r="B681" s="186"/>
      <c r="D681" s="160" t="s">
        <v>146</v>
      </c>
      <c r="E681" s="187" t="s">
        <v>3</v>
      </c>
      <c r="F681" s="188" t="s">
        <v>1209</v>
      </c>
      <c r="H681" s="187" t="s">
        <v>3</v>
      </c>
      <c r="I681" s="189"/>
      <c r="L681" s="186"/>
      <c r="M681" s="190"/>
      <c r="N681" s="191"/>
      <c r="O681" s="191"/>
      <c r="P681" s="191"/>
      <c r="Q681" s="191"/>
      <c r="R681" s="191"/>
      <c r="S681" s="191"/>
      <c r="T681" s="192"/>
      <c r="AT681" s="187" t="s">
        <v>146</v>
      </c>
      <c r="AU681" s="187" t="s">
        <v>82</v>
      </c>
      <c r="AV681" s="15" t="s">
        <v>80</v>
      </c>
      <c r="AW681" s="15" t="s">
        <v>33</v>
      </c>
      <c r="AX681" s="15" t="s">
        <v>72</v>
      </c>
      <c r="AY681" s="187" t="s">
        <v>135</v>
      </c>
    </row>
    <row r="682" spans="1:65" s="13" customFormat="1">
      <c r="B682" s="159"/>
      <c r="D682" s="160" t="s">
        <v>146</v>
      </c>
      <c r="E682" s="161" t="s">
        <v>3</v>
      </c>
      <c r="F682" s="162" t="s">
        <v>1210</v>
      </c>
      <c r="H682" s="163">
        <v>6</v>
      </c>
      <c r="I682" s="164"/>
      <c r="L682" s="159"/>
      <c r="M682" s="165"/>
      <c r="N682" s="166"/>
      <c r="O682" s="166"/>
      <c r="P682" s="166"/>
      <c r="Q682" s="166"/>
      <c r="R682" s="166"/>
      <c r="S682" s="166"/>
      <c r="T682" s="167"/>
      <c r="AT682" s="161" t="s">
        <v>146</v>
      </c>
      <c r="AU682" s="161" t="s">
        <v>82</v>
      </c>
      <c r="AV682" s="13" t="s">
        <v>82</v>
      </c>
      <c r="AW682" s="13" t="s">
        <v>33</v>
      </c>
      <c r="AX682" s="13" t="s">
        <v>80</v>
      </c>
      <c r="AY682" s="161" t="s">
        <v>135</v>
      </c>
    </row>
    <row r="683" spans="1:65" s="2" customFormat="1" ht="24.2" customHeight="1">
      <c r="A683" s="35"/>
      <c r="B683" s="140"/>
      <c r="C683" s="141" t="s">
        <v>1211</v>
      </c>
      <c r="D683" s="141" t="s">
        <v>137</v>
      </c>
      <c r="E683" s="142" t="s">
        <v>1212</v>
      </c>
      <c r="F683" s="143" t="s">
        <v>1213</v>
      </c>
      <c r="G683" s="144" t="s">
        <v>192</v>
      </c>
      <c r="H683" s="145">
        <v>4</v>
      </c>
      <c r="I683" s="146"/>
      <c r="J683" s="147">
        <f>ROUND(I683*H683,2)</f>
        <v>0</v>
      </c>
      <c r="K683" s="143" t="s">
        <v>3</v>
      </c>
      <c r="L683" s="36"/>
      <c r="M683" s="148" t="s">
        <v>3</v>
      </c>
      <c r="N683" s="149" t="s">
        <v>43</v>
      </c>
      <c r="O683" s="56"/>
      <c r="P683" s="150">
        <f>O683*H683</f>
        <v>0</v>
      </c>
      <c r="Q683" s="150">
        <v>6.9999999999999994E-5</v>
      </c>
      <c r="R683" s="150">
        <f>Q683*H683</f>
        <v>2.7999999999999998E-4</v>
      </c>
      <c r="S683" s="150">
        <v>0</v>
      </c>
      <c r="T683" s="151">
        <f>S683*H683</f>
        <v>0</v>
      </c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R683" s="152" t="s">
        <v>235</v>
      </c>
      <c r="AT683" s="152" t="s">
        <v>137</v>
      </c>
      <c r="AU683" s="152" t="s">
        <v>82</v>
      </c>
      <c r="AY683" s="20" t="s">
        <v>135</v>
      </c>
      <c r="BE683" s="153">
        <f>IF(N683="základní",J683,0)</f>
        <v>0</v>
      </c>
      <c r="BF683" s="153">
        <f>IF(N683="snížená",J683,0)</f>
        <v>0</v>
      </c>
      <c r="BG683" s="153">
        <f>IF(N683="zákl. přenesená",J683,0)</f>
        <v>0</v>
      </c>
      <c r="BH683" s="153">
        <f>IF(N683="sníž. přenesená",J683,0)</f>
        <v>0</v>
      </c>
      <c r="BI683" s="153">
        <f>IF(N683="nulová",J683,0)</f>
        <v>0</v>
      </c>
      <c r="BJ683" s="20" t="s">
        <v>80</v>
      </c>
      <c r="BK683" s="153">
        <f>ROUND(I683*H683,2)</f>
        <v>0</v>
      </c>
      <c r="BL683" s="20" t="s">
        <v>235</v>
      </c>
      <c r="BM683" s="152" t="s">
        <v>1214</v>
      </c>
    </row>
    <row r="684" spans="1:65" s="2" customFormat="1" ht="16.5" customHeight="1">
      <c r="A684" s="35"/>
      <c r="B684" s="140"/>
      <c r="C684" s="141" t="s">
        <v>1215</v>
      </c>
      <c r="D684" s="141" t="s">
        <v>137</v>
      </c>
      <c r="E684" s="142" t="s">
        <v>1216</v>
      </c>
      <c r="F684" s="143" t="s">
        <v>1217</v>
      </c>
      <c r="G684" s="144" t="s">
        <v>1123</v>
      </c>
      <c r="H684" s="145">
        <v>1402.99</v>
      </c>
      <c r="I684" s="146"/>
      <c r="J684" s="147">
        <f>ROUND(I684*H684,2)</f>
        <v>0</v>
      </c>
      <c r="K684" s="143" t="s">
        <v>3</v>
      </c>
      <c r="L684" s="36"/>
      <c r="M684" s="148" t="s">
        <v>3</v>
      </c>
      <c r="N684" s="149" t="s">
        <v>43</v>
      </c>
      <c r="O684" s="56"/>
      <c r="P684" s="150">
        <f>O684*H684</f>
        <v>0</v>
      </c>
      <c r="Q684" s="150">
        <v>6.9999999999999994E-5</v>
      </c>
      <c r="R684" s="150">
        <f>Q684*H684</f>
        <v>9.8209299999999985E-2</v>
      </c>
      <c r="S684" s="150">
        <v>0</v>
      </c>
      <c r="T684" s="151">
        <f>S684*H684</f>
        <v>0</v>
      </c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R684" s="152" t="s">
        <v>235</v>
      </c>
      <c r="AT684" s="152" t="s">
        <v>137</v>
      </c>
      <c r="AU684" s="152" t="s">
        <v>82</v>
      </c>
      <c r="AY684" s="20" t="s">
        <v>135</v>
      </c>
      <c r="BE684" s="153">
        <f>IF(N684="základní",J684,0)</f>
        <v>0</v>
      </c>
      <c r="BF684" s="153">
        <f>IF(N684="snížená",J684,0)</f>
        <v>0</v>
      </c>
      <c r="BG684" s="153">
        <f>IF(N684="zákl. přenesená",J684,0)</f>
        <v>0</v>
      </c>
      <c r="BH684" s="153">
        <f>IF(N684="sníž. přenesená",J684,0)</f>
        <v>0</v>
      </c>
      <c r="BI684" s="153">
        <f>IF(N684="nulová",J684,0)</f>
        <v>0</v>
      </c>
      <c r="BJ684" s="20" t="s">
        <v>80</v>
      </c>
      <c r="BK684" s="153">
        <f>ROUND(I684*H684,2)</f>
        <v>0</v>
      </c>
      <c r="BL684" s="20" t="s">
        <v>235</v>
      </c>
      <c r="BM684" s="152" t="s">
        <v>1218</v>
      </c>
    </row>
    <row r="685" spans="1:65" s="13" customFormat="1">
      <c r="B685" s="159"/>
      <c r="D685" s="160" t="s">
        <v>146</v>
      </c>
      <c r="E685" s="161" t="s">
        <v>3</v>
      </c>
      <c r="F685" s="162" t="s">
        <v>1219</v>
      </c>
      <c r="H685" s="163">
        <v>1402.99</v>
      </c>
      <c r="I685" s="164"/>
      <c r="L685" s="159"/>
      <c r="M685" s="165"/>
      <c r="N685" s="166"/>
      <c r="O685" s="166"/>
      <c r="P685" s="166"/>
      <c r="Q685" s="166"/>
      <c r="R685" s="166"/>
      <c r="S685" s="166"/>
      <c r="T685" s="167"/>
      <c r="AT685" s="161" t="s">
        <v>146</v>
      </c>
      <c r="AU685" s="161" t="s">
        <v>82</v>
      </c>
      <c r="AV685" s="13" t="s">
        <v>82</v>
      </c>
      <c r="AW685" s="13" t="s">
        <v>33</v>
      </c>
      <c r="AX685" s="13" t="s">
        <v>80</v>
      </c>
      <c r="AY685" s="161" t="s">
        <v>135</v>
      </c>
    </row>
    <row r="686" spans="1:65" s="12" customFormat="1" ht="22.9" customHeight="1">
      <c r="B686" s="127"/>
      <c r="D686" s="128" t="s">
        <v>71</v>
      </c>
      <c r="E686" s="138" t="s">
        <v>1220</v>
      </c>
      <c r="F686" s="138" t="s">
        <v>1221</v>
      </c>
      <c r="I686" s="130"/>
      <c r="J686" s="139">
        <f>BK686</f>
        <v>0</v>
      </c>
      <c r="L686" s="127"/>
      <c r="M686" s="132"/>
      <c r="N686" s="133"/>
      <c r="O686" s="133"/>
      <c r="P686" s="134">
        <f>SUM(P687:P702)</f>
        <v>0</v>
      </c>
      <c r="Q686" s="133"/>
      <c r="R686" s="134">
        <f>SUM(R687:R702)</f>
        <v>0.31161</v>
      </c>
      <c r="S686" s="133"/>
      <c r="T686" s="135">
        <f>SUM(T687:T702)</f>
        <v>0.36005999999999994</v>
      </c>
      <c r="AR686" s="128" t="s">
        <v>82</v>
      </c>
      <c r="AT686" s="136" t="s">
        <v>71</v>
      </c>
      <c r="AU686" s="136" t="s">
        <v>80</v>
      </c>
      <c r="AY686" s="128" t="s">
        <v>135</v>
      </c>
      <c r="BK686" s="137">
        <f>SUM(BK687:BK702)</f>
        <v>0</v>
      </c>
    </row>
    <row r="687" spans="1:65" s="2" customFormat="1" ht="16.5" customHeight="1">
      <c r="A687" s="35"/>
      <c r="B687" s="140"/>
      <c r="C687" s="141" t="s">
        <v>1222</v>
      </c>
      <c r="D687" s="141" t="s">
        <v>137</v>
      </c>
      <c r="E687" s="142" t="s">
        <v>1223</v>
      </c>
      <c r="F687" s="143" t="s">
        <v>1224</v>
      </c>
      <c r="G687" s="144" t="s">
        <v>140</v>
      </c>
      <c r="H687" s="145">
        <v>10.199999999999999</v>
      </c>
      <c r="I687" s="146"/>
      <c r="J687" s="147">
        <f>ROUND(I687*H687,2)</f>
        <v>0</v>
      </c>
      <c r="K687" s="143" t="s">
        <v>141</v>
      </c>
      <c r="L687" s="36"/>
      <c r="M687" s="148" t="s">
        <v>3</v>
      </c>
      <c r="N687" s="149" t="s">
        <v>43</v>
      </c>
      <c r="O687" s="56"/>
      <c r="P687" s="150">
        <f>O687*H687</f>
        <v>0</v>
      </c>
      <c r="Q687" s="150">
        <v>2.9999999999999997E-4</v>
      </c>
      <c r="R687" s="150">
        <f>Q687*H687</f>
        <v>3.0599999999999994E-3</v>
      </c>
      <c r="S687" s="150">
        <v>0</v>
      </c>
      <c r="T687" s="151">
        <f>S687*H687</f>
        <v>0</v>
      </c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R687" s="152" t="s">
        <v>235</v>
      </c>
      <c r="AT687" s="152" t="s">
        <v>137</v>
      </c>
      <c r="AU687" s="152" t="s">
        <v>82</v>
      </c>
      <c r="AY687" s="20" t="s">
        <v>135</v>
      </c>
      <c r="BE687" s="153">
        <f>IF(N687="základní",J687,0)</f>
        <v>0</v>
      </c>
      <c r="BF687" s="153">
        <f>IF(N687="snížená",J687,0)</f>
        <v>0</v>
      </c>
      <c r="BG687" s="153">
        <f>IF(N687="zákl. přenesená",J687,0)</f>
        <v>0</v>
      </c>
      <c r="BH687" s="153">
        <f>IF(N687="sníž. přenesená",J687,0)</f>
        <v>0</v>
      </c>
      <c r="BI687" s="153">
        <f>IF(N687="nulová",J687,0)</f>
        <v>0</v>
      </c>
      <c r="BJ687" s="20" t="s">
        <v>80</v>
      </c>
      <c r="BK687" s="153">
        <f>ROUND(I687*H687,2)</f>
        <v>0</v>
      </c>
      <c r="BL687" s="20" t="s">
        <v>235</v>
      </c>
      <c r="BM687" s="152" t="s">
        <v>1225</v>
      </c>
    </row>
    <row r="688" spans="1:65" s="2" customFormat="1">
      <c r="A688" s="35"/>
      <c r="B688" s="36"/>
      <c r="C688" s="35"/>
      <c r="D688" s="154" t="s">
        <v>144</v>
      </c>
      <c r="E688" s="35"/>
      <c r="F688" s="155" t="s">
        <v>1226</v>
      </c>
      <c r="G688" s="35"/>
      <c r="H688" s="35"/>
      <c r="I688" s="156"/>
      <c r="J688" s="35"/>
      <c r="K688" s="35"/>
      <c r="L688" s="36"/>
      <c r="M688" s="157"/>
      <c r="N688" s="158"/>
      <c r="O688" s="56"/>
      <c r="P688" s="56"/>
      <c r="Q688" s="56"/>
      <c r="R688" s="56"/>
      <c r="S688" s="56"/>
      <c r="T688" s="57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T688" s="20" t="s">
        <v>144</v>
      </c>
      <c r="AU688" s="20" t="s">
        <v>82</v>
      </c>
    </row>
    <row r="689" spans="1:65" s="13" customFormat="1">
      <c r="B689" s="159"/>
      <c r="D689" s="160" t="s">
        <v>146</v>
      </c>
      <c r="E689" s="161" t="s">
        <v>3</v>
      </c>
      <c r="F689" s="162" t="s">
        <v>1227</v>
      </c>
      <c r="H689" s="163">
        <v>10.199999999999999</v>
      </c>
      <c r="I689" s="164"/>
      <c r="L689" s="159"/>
      <c r="M689" s="165"/>
      <c r="N689" s="166"/>
      <c r="O689" s="166"/>
      <c r="P689" s="166"/>
      <c r="Q689" s="166"/>
      <c r="R689" s="166"/>
      <c r="S689" s="166"/>
      <c r="T689" s="167"/>
      <c r="AT689" s="161" t="s">
        <v>146</v>
      </c>
      <c r="AU689" s="161" t="s">
        <v>82</v>
      </c>
      <c r="AV689" s="13" t="s">
        <v>82</v>
      </c>
      <c r="AW689" s="13" t="s">
        <v>33</v>
      </c>
      <c r="AX689" s="13" t="s">
        <v>80</v>
      </c>
      <c r="AY689" s="161" t="s">
        <v>135</v>
      </c>
    </row>
    <row r="690" spans="1:65" s="2" customFormat="1" ht="24.2" customHeight="1">
      <c r="A690" s="35"/>
      <c r="B690" s="140"/>
      <c r="C690" s="141" t="s">
        <v>1228</v>
      </c>
      <c r="D690" s="141" t="s">
        <v>137</v>
      </c>
      <c r="E690" s="142" t="s">
        <v>1229</v>
      </c>
      <c r="F690" s="143" t="s">
        <v>1230</v>
      </c>
      <c r="G690" s="144" t="s">
        <v>140</v>
      </c>
      <c r="H690" s="145">
        <v>10.199999999999999</v>
      </c>
      <c r="I690" s="146"/>
      <c r="J690" s="147">
        <f>ROUND(I690*H690,2)</f>
        <v>0</v>
      </c>
      <c r="K690" s="143" t="s">
        <v>141</v>
      </c>
      <c r="L690" s="36"/>
      <c r="M690" s="148" t="s">
        <v>3</v>
      </c>
      <c r="N690" s="149" t="s">
        <v>43</v>
      </c>
      <c r="O690" s="56"/>
      <c r="P690" s="150">
        <f>O690*H690</f>
        <v>0</v>
      </c>
      <c r="Q690" s="150">
        <v>0</v>
      </c>
      <c r="R690" s="150">
        <f>Q690*H690</f>
        <v>0</v>
      </c>
      <c r="S690" s="150">
        <v>0</v>
      </c>
      <c r="T690" s="151">
        <f>S690*H690</f>
        <v>0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R690" s="152" t="s">
        <v>235</v>
      </c>
      <c r="AT690" s="152" t="s">
        <v>137</v>
      </c>
      <c r="AU690" s="152" t="s">
        <v>82</v>
      </c>
      <c r="AY690" s="20" t="s">
        <v>135</v>
      </c>
      <c r="BE690" s="153">
        <f>IF(N690="základní",J690,0)</f>
        <v>0</v>
      </c>
      <c r="BF690" s="153">
        <f>IF(N690="snížená",J690,0)</f>
        <v>0</v>
      </c>
      <c r="BG690" s="153">
        <f>IF(N690="zákl. přenesená",J690,0)</f>
        <v>0</v>
      </c>
      <c r="BH690" s="153">
        <f>IF(N690="sníž. přenesená",J690,0)</f>
        <v>0</v>
      </c>
      <c r="BI690" s="153">
        <f>IF(N690="nulová",J690,0)</f>
        <v>0</v>
      </c>
      <c r="BJ690" s="20" t="s">
        <v>80</v>
      </c>
      <c r="BK690" s="153">
        <f>ROUND(I690*H690,2)</f>
        <v>0</v>
      </c>
      <c r="BL690" s="20" t="s">
        <v>235</v>
      </c>
      <c r="BM690" s="152" t="s">
        <v>1231</v>
      </c>
    </row>
    <row r="691" spans="1:65" s="2" customFormat="1">
      <c r="A691" s="35"/>
      <c r="B691" s="36"/>
      <c r="C691" s="35"/>
      <c r="D691" s="154" t="s">
        <v>144</v>
      </c>
      <c r="E691" s="35"/>
      <c r="F691" s="155" t="s">
        <v>1232</v>
      </c>
      <c r="G691" s="35"/>
      <c r="H691" s="35"/>
      <c r="I691" s="156"/>
      <c r="J691" s="35"/>
      <c r="K691" s="35"/>
      <c r="L691" s="36"/>
      <c r="M691" s="157"/>
      <c r="N691" s="158"/>
      <c r="O691" s="56"/>
      <c r="P691" s="56"/>
      <c r="Q691" s="56"/>
      <c r="R691" s="56"/>
      <c r="S691" s="56"/>
      <c r="T691" s="57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T691" s="20" t="s">
        <v>144</v>
      </c>
      <c r="AU691" s="20" t="s">
        <v>82</v>
      </c>
    </row>
    <row r="692" spans="1:65" s="2" customFormat="1" ht="16.5" customHeight="1">
      <c r="A692" s="35"/>
      <c r="B692" s="140"/>
      <c r="C692" s="141" t="s">
        <v>1233</v>
      </c>
      <c r="D692" s="141" t="s">
        <v>137</v>
      </c>
      <c r="E692" s="142" t="s">
        <v>1234</v>
      </c>
      <c r="F692" s="143" t="s">
        <v>1235</v>
      </c>
      <c r="G692" s="144" t="s">
        <v>140</v>
      </c>
      <c r="H692" s="145">
        <v>10.199999999999999</v>
      </c>
      <c r="I692" s="146"/>
      <c r="J692" s="147">
        <f>ROUND(I692*H692,2)</f>
        <v>0</v>
      </c>
      <c r="K692" s="143" t="s">
        <v>141</v>
      </c>
      <c r="L692" s="36"/>
      <c r="M692" s="148" t="s">
        <v>3</v>
      </c>
      <c r="N692" s="149" t="s">
        <v>43</v>
      </c>
      <c r="O692" s="56"/>
      <c r="P692" s="150">
        <f>O692*H692</f>
        <v>0</v>
      </c>
      <c r="Q692" s="150">
        <v>0</v>
      </c>
      <c r="R692" s="150">
        <f>Q692*H692</f>
        <v>0</v>
      </c>
      <c r="S692" s="150">
        <v>3.5299999999999998E-2</v>
      </c>
      <c r="T692" s="151">
        <f>S692*H692</f>
        <v>0.36005999999999994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152" t="s">
        <v>235</v>
      </c>
      <c r="AT692" s="152" t="s">
        <v>137</v>
      </c>
      <c r="AU692" s="152" t="s">
        <v>82</v>
      </c>
      <c r="AY692" s="20" t="s">
        <v>135</v>
      </c>
      <c r="BE692" s="153">
        <f>IF(N692="základní",J692,0)</f>
        <v>0</v>
      </c>
      <c r="BF692" s="153">
        <f>IF(N692="snížená",J692,0)</f>
        <v>0</v>
      </c>
      <c r="BG692" s="153">
        <f>IF(N692="zákl. přenesená",J692,0)</f>
        <v>0</v>
      </c>
      <c r="BH692" s="153">
        <f>IF(N692="sníž. přenesená",J692,0)</f>
        <v>0</v>
      </c>
      <c r="BI692" s="153">
        <f>IF(N692="nulová",J692,0)</f>
        <v>0</v>
      </c>
      <c r="BJ692" s="20" t="s">
        <v>80</v>
      </c>
      <c r="BK692" s="153">
        <f>ROUND(I692*H692,2)</f>
        <v>0</v>
      </c>
      <c r="BL692" s="20" t="s">
        <v>235</v>
      </c>
      <c r="BM692" s="152" t="s">
        <v>1236</v>
      </c>
    </row>
    <row r="693" spans="1:65" s="2" customFormat="1">
      <c r="A693" s="35"/>
      <c r="B693" s="36"/>
      <c r="C693" s="35"/>
      <c r="D693" s="154" t="s">
        <v>144</v>
      </c>
      <c r="E693" s="35"/>
      <c r="F693" s="155" t="s">
        <v>1237</v>
      </c>
      <c r="G693" s="35"/>
      <c r="H693" s="35"/>
      <c r="I693" s="156"/>
      <c r="J693" s="35"/>
      <c r="K693" s="35"/>
      <c r="L693" s="36"/>
      <c r="M693" s="157"/>
      <c r="N693" s="158"/>
      <c r="O693" s="56"/>
      <c r="P693" s="56"/>
      <c r="Q693" s="56"/>
      <c r="R693" s="56"/>
      <c r="S693" s="56"/>
      <c r="T693" s="57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T693" s="20" t="s">
        <v>144</v>
      </c>
      <c r="AU693" s="20" t="s">
        <v>82</v>
      </c>
    </row>
    <row r="694" spans="1:65" s="13" customFormat="1">
      <c r="B694" s="159"/>
      <c r="D694" s="160" t="s">
        <v>146</v>
      </c>
      <c r="E694" s="161" t="s">
        <v>3</v>
      </c>
      <c r="F694" s="162" t="s">
        <v>1227</v>
      </c>
      <c r="H694" s="163">
        <v>10.199999999999999</v>
      </c>
      <c r="I694" s="164"/>
      <c r="L694" s="159"/>
      <c r="M694" s="165"/>
      <c r="N694" s="166"/>
      <c r="O694" s="166"/>
      <c r="P694" s="166"/>
      <c r="Q694" s="166"/>
      <c r="R694" s="166"/>
      <c r="S694" s="166"/>
      <c r="T694" s="167"/>
      <c r="AT694" s="161" t="s">
        <v>146</v>
      </c>
      <c r="AU694" s="161" t="s">
        <v>82</v>
      </c>
      <c r="AV694" s="13" t="s">
        <v>82</v>
      </c>
      <c r="AW694" s="13" t="s">
        <v>33</v>
      </c>
      <c r="AX694" s="13" t="s">
        <v>80</v>
      </c>
      <c r="AY694" s="161" t="s">
        <v>135</v>
      </c>
    </row>
    <row r="695" spans="1:65" s="2" customFormat="1" ht="24.2" customHeight="1">
      <c r="A695" s="35"/>
      <c r="B695" s="140"/>
      <c r="C695" s="141" t="s">
        <v>1238</v>
      </c>
      <c r="D695" s="141" t="s">
        <v>137</v>
      </c>
      <c r="E695" s="142" t="s">
        <v>1239</v>
      </c>
      <c r="F695" s="143" t="s">
        <v>1240</v>
      </c>
      <c r="G695" s="144" t="s">
        <v>140</v>
      </c>
      <c r="H695" s="145">
        <v>10.199999999999999</v>
      </c>
      <c r="I695" s="146"/>
      <c r="J695" s="147">
        <f>ROUND(I695*H695,2)</f>
        <v>0</v>
      </c>
      <c r="K695" s="143" t="s">
        <v>141</v>
      </c>
      <c r="L695" s="36"/>
      <c r="M695" s="148" t="s">
        <v>3</v>
      </c>
      <c r="N695" s="149" t="s">
        <v>43</v>
      </c>
      <c r="O695" s="56"/>
      <c r="P695" s="150">
        <f>O695*H695</f>
        <v>0</v>
      </c>
      <c r="Q695" s="150">
        <v>6.0000000000000001E-3</v>
      </c>
      <c r="R695" s="150">
        <f>Q695*H695</f>
        <v>6.1199999999999997E-2</v>
      </c>
      <c r="S695" s="150">
        <v>0</v>
      </c>
      <c r="T695" s="151">
        <f>S695*H695</f>
        <v>0</v>
      </c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R695" s="152" t="s">
        <v>235</v>
      </c>
      <c r="AT695" s="152" t="s">
        <v>137</v>
      </c>
      <c r="AU695" s="152" t="s">
        <v>82</v>
      </c>
      <c r="AY695" s="20" t="s">
        <v>135</v>
      </c>
      <c r="BE695" s="153">
        <f>IF(N695="základní",J695,0)</f>
        <v>0</v>
      </c>
      <c r="BF695" s="153">
        <f>IF(N695="snížená",J695,0)</f>
        <v>0</v>
      </c>
      <c r="BG695" s="153">
        <f>IF(N695="zákl. přenesená",J695,0)</f>
        <v>0</v>
      </c>
      <c r="BH695" s="153">
        <f>IF(N695="sníž. přenesená",J695,0)</f>
        <v>0</v>
      </c>
      <c r="BI695" s="153">
        <f>IF(N695="nulová",J695,0)</f>
        <v>0</v>
      </c>
      <c r="BJ695" s="20" t="s">
        <v>80</v>
      </c>
      <c r="BK695" s="153">
        <f>ROUND(I695*H695,2)</f>
        <v>0</v>
      </c>
      <c r="BL695" s="20" t="s">
        <v>235</v>
      </c>
      <c r="BM695" s="152" t="s">
        <v>1241</v>
      </c>
    </row>
    <row r="696" spans="1:65" s="2" customFormat="1">
      <c r="A696" s="35"/>
      <c r="B696" s="36"/>
      <c r="C696" s="35"/>
      <c r="D696" s="154" t="s">
        <v>144</v>
      </c>
      <c r="E696" s="35"/>
      <c r="F696" s="155" t="s">
        <v>1242</v>
      </c>
      <c r="G696" s="35"/>
      <c r="H696" s="35"/>
      <c r="I696" s="156"/>
      <c r="J696" s="35"/>
      <c r="K696" s="35"/>
      <c r="L696" s="36"/>
      <c r="M696" s="157"/>
      <c r="N696" s="158"/>
      <c r="O696" s="56"/>
      <c r="P696" s="56"/>
      <c r="Q696" s="56"/>
      <c r="R696" s="56"/>
      <c r="S696" s="56"/>
      <c r="T696" s="57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T696" s="20" t="s">
        <v>144</v>
      </c>
      <c r="AU696" s="20" t="s">
        <v>82</v>
      </c>
    </row>
    <row r="697" spans="1:65" s="2" customFormat="1" ht="16.5" customHeight="1">
      <c r="A697" s="35"/>
      <c r="B697" s="140"/>
      <c r="C697" s="168" t="s">
        <v>1243</v>
      </c>
      <c r="D697" s="168" t="s">
        <v>202</v>
      </c>
      <c r="E697" s="169" t="s">
        <v>1244</v>
      </c>
      <c r="F697" s="170" t="s">
        <v>1245</v>
      </c>
      <c r="G697" s="171" t="s">
        <v>140</v>
      </c>
      <c r="H697" s="172">
        <v>11.22</v>
      </c>
      <c r="I697" s="173"/>
      <c r="J697" s="174">
        <f>ROUND(I697*H697,2)</f>
        <v>0</v>
      </c>
      <c r="K697" s="170" t="s">
        <v>141</v>
      </c>
      <c r="L697" s="175"/>
      <c r="M697" s="176" t="s">
        <v>3</v>
      </c>
      <c r="N697" s="177" t="s">
        <v>43</v>
      </c>
      <c r="O697" s="56"/>
      <c r="P697" s="150">
        <f>O697*H697</f>
        <v>0</v>
      </c>
      <c r="Q697" s="150">
        <v>2.1999999999999999E-2</v>
      </c>
      <c r="R697" s="150">
        <f>Q697*H697</f>
        <v>0.24684</v>
      </c>
      <c r="S697" s="150">
        <v>0</v>
      </c>
      <c r="T697" s="151">
        <f>S697*H697</f>
        <v>0</v>
      </c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R697" s="152" t="s">
        <v>324</v>
      </c>
      <c r="AT697" s="152" t="s">
        <v>202</v>
      </c>
      <c r="AU697" s="152" t="s">
        <v>82</v>
      </c>
      <c r="AY697" s="20" t="s">
        <v>135</v>
      </c>
      <c r="BE697" s="153">
        <f>IF(N697="základní",J697,0)</f>
        <v>0</v>
      </c>
      <c r="BF697" s="153">
        <f>IF(N697="snížená",J697,0)</f>
        <v>0</v>
      </c>
      <c r="BG697" s="153">
        <f>IF(N697="zákl. přenesená",J697,0)</f>
        <v>0</v>
      </c>
      <c r="BH697" s="153">
        <f>IF(N697="sníž. přenesená",J697,0)</f>
        <v>0</v>
      </c>
      <c r="BI697" s="153">
        <f>IF(N697="nulová",J697,0)</f>
        <v>0</v>
      </c>
      <c r="BJ697" s="20" t="s">
        <v>80</v>
      </c>
      <c r="BK697" s="153">
        <f>ROUND(I697*H697,2)</f>
        <v>0</v>
      </c>
      <c r="BL697" s="20" t="s">
        <v>235</v>
      </c>
      <c r="BM697" s="152" t="s">
        <v>1246</v>
      </c>
    </row>
    <row r="698" spans="1:65" s="13" customFormat="1">
      <c r="B698" s="159"/>
      <c r="D698" s="160" t="s">
        <v>146</v>
      </c>
      <c r="F698" s="162" t="s">
        <v>1247</v>
      </c>
      <c r="H698" s="163">
        <v>11.22</v>
      </c>
      <c r="I698" s="164"/>
      <c r="L698" s="159"/>
      <c r="M698" s="165"/>
      <c r="N698" s="166"/>
      <c r="O698" s="166"/>
      <c r="P698" s="166"/>
      <c r="Q698" s="166"/>
      <c r="R698" s="166"/>
      <c r="S698" s="166"/>
      <c r="T698" s="167"/>
      <c r="AT698" s="161" t="s">
        <v>146</v>
      </c>
      <c r="AU698" s="161" t="s">
        <v>82</v>
      </c>
      <c r="AV698" s="13" t="s">
        <v>82</v>
      </c>
      <c r="AW698" s="13" t="s">
        <v>4</v>
      </c>
      <c r="AX698" s="13" t="s">
        <v>80</v>
      </c>
      <c r="AY698" s="161" t="s">
        <v>135</v>
      </c>
    </row>
    <row r="699" spans="1:65" s="2" customFormat="1" ht="16.5" customHeight="1">
      <c r="A699" s="35"/>
      <c r="B699" s="140"/>
      <c r="C699" s="141" t="s">
        <v>1248</v>
      </c>
      <c r="D699" s="141" t="s">
        <v>137</v>
      </c>
      <c r="E699" s="142" t="s">
        <v>1249</v>
      </c>
      <c r="F699" s="143" t="s">
        <v>1250</v>
      </c>
      <c r="G699" s="144" t="s">
        <v>140</v>
      </c>
      <c r="H699" s="145">
        <v>10.199999999999999</v>
      </c>
      <c r="I699" s="146"/>
      <c r="J699" s="147">
        <f>ROUND(I699*H699,2)</f>
        <v>0</v>
      </c>
      <c r="K699" s="143" t="s">
        <v>141</v>
      </c>
      <c r="L699" s="36"/>
      <c r="M699" s="148" t="s">
        <v>3</v>
      </c>
      <c r="N699" s="149" t="s">
        <v>43</v>
      </c>
      <c r="O699" s="56"/>
      <c r="P699" s="150">
        <f>O699*H699</f>
        <v>0</v>
      </c>
      <c r="Q699" s="150">
        <v>5.0000000000000002E-5</v>
      </c>
      <c r="R699" s="150">
        <f>Q699*H699</f>
        <v>5.1000000000000004E-4</v>
      </c>
      <c r="S699" s="150">
        <v>0</v>
      </c>
      <c r="T699" s="151">
        <f>S699*H699</f>
        <v>0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152" t="s">
        <v>235</v>
      </c>
      <c r="AT699" s="152" t="s">
        <v>137</v>
      </c>
      <c r="AU699" s="152" t="s">
        <v>82</v>
      </c>
      <c r="AY699" s="20" t="s">
        <v>135</v>
      </c>
      <c r="BE699" s="153">
        <f>IF(N699="základní",J699,0)</f>
        <v>0</v>
      </c>
      <c r="BF699" s="153">
        <f>IF(N699="snížená",J699,0)</f>
        <v>0</v>
      </c>
      <c r="BG699" s="153">
        <f>IF(N699="zákl. přenesená",J699,0)</f>
        <v>0</v>
      </c>
      <c r="BH699" s="153">
        <f>IF(N699="sníž. přenesená",J699,0)</f>
        <v>0</v>
      </c>
      <c r="BI699" s="153">
        <f>IF(N699="nulová",J699,0)</f>
        <v>0</v>
      </c>
      <c r="BJ699" s="20" t="s">
        <v>80</v>
      </c>
      <c r="BK699" s="153">
        <f>ROUND(I699*H699,2)</f>
        <v>0</v>
      </c>
      <c r="BL699" s="20" t="s">
        <v>235</v>
      </c>
      <c r="BM699" s="152" t="s">
        <v>1251</v>
      </c>
    </row>
    <row r="700" spans="1:65" s="2" customFormat="1">
      <c r="A700" s="35"/>
      <c r="B700" s="36"/>
      <c r="C700" s="35"/>
      <c r="D700" s="154" t="s">
        <v>144</v>
      </c>
      <c r="E700" s="35"/>
      <c r="F700" s="155" t="s">
        <v>1252</v>
      </c>
      <c r="G700" s="35"/>
      <c r="H700" s="35"/>
      <c r="I700" s="156"/>
      <c r="J700" s="35"/>
      <c r="K700" s="35"/>
      <c r="L700" s="36"/>
      <c r="M700" s="157"/>
      <c r="N700" s="158"/>
      <c r="O700" s="56"/>
      <c r="P700" s="56"/>
      <c r="Q700" s="56"/>
      <c r="R700" s="56"/>
      <c r="S700" s="56"/>
      <c r="T700" s="57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T700" s="20" t="s">
        <v>144</v>
      </c>
      <c r="AU700" s="20" t="s">
        <v>82</v>
      </c>
    </row>
    <row r="701" spans="1:65" s="2" customFormat="1" ht="24.2" customHeight="1">
      <c r="A701" s="35"/>
      <c r="B701" s="140"/>
      <c r="C701" s="141" t="s">
        <v>1253</v>
      </c>
      <c r="D701" s="141" t="s">
        <v>137</v>
      </c>
      <c r="E701" s="142" t="s">
        <v>1254</v>
      </c>
      <c r="F701" s="143" t="s">
        <v>1255</v>
      </c>
      <c r="G701" s="144" t="s">
        <v>785</v>
      </c>
      <c r="H701" s="201"/>
      <c r="I701" s="146"/>
      <c r="J701" s="147">
        <f>ROUND(I701*H701,2)</f>
        <v>0</v>
      </c>
      <c r="K701" s="143" t="s">
        <v>141</v>
      </c>
      <c r="L701" s="36"/>
      <c r="M701" s="148" t="s">
        <v>3</v>
      </c>
      <c r="N701" s="149" t="s">
        <v>43</v>
      </c>
      <c r="O701" s="56"/>
      <c r="P701" s="150">
        <f>O701*H701</f>
        <v>0</v>
      </c>
      <c r="Q701" s="150">
        <v>0</v>
      </c>
      <c r="R701" s="150">
        <f>Q701*H701</f>
        <v>0</v>
      </c>
      <c r="S701" s="150">
        <v>0</v>
      </c>
      <c r="T701" s="151">
        <f>S701*H701</f>
        <v>0</v>
      </c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R701" s="152" t="s">
        <v>235</v>
      </c>
      <c r="AT701" s="152" t="s">
        <v>137</v>
      </c>
      <c r="AU701" s="152" t="s">
        <v>82</v>
      </c>
      <c r="AY701" s="20" t="s">
        <v>135</v>
      </c>
      <c r="BE701" s="153">
        <f>IF(N701="základní",J701,0)</f>
        <v>0</v>
      </c>
      <c r="BF701" s="153">
        <f>IF(N701="snížená",J701,0)</f>
        <v>0</v>
      </c>
      <c r="BG701" s="153">
        <f>IF(N701="zákl. přenesená",J701,0)</f>
        <v>0</v>
      </c>
      <c r="BH701" s="153">
        <f>IF(N701="sníž. přenesená",J701,0)</f>
        <v>0</v>
      </c>
      <c r="BI701" s="153">
        <f>IF(N701="nulová",J701,0)</f>
        <v>0</v>
      </c>
      <c r="BJ701" s="20" t="s">
        <v>80</v>
      </c>
      <c r="BK701" s="153">
        <f>ROUND(I701*H701,2)</f>
        <v>0</v>
      </c>
      <c r="BL701" s="20" t="s">
        <v>235</v>
      </c>
      <c r="BM701" s="152" t="s">
        <v>1256</v>
      </c>
    </row>
    <row r="702" spans="1:65" s="2" customFormat="1">
      <c r="A702" s="35"/>
      <c r="B702" s="36"/>
      <c r="C702" s="35"/>
      <c r="D702" s="154" t="s">
        <v>144</v>
      </c>
      <c r="E702" s="35"/>
      <c r="F702" s="155" t="s">
        <v>1257</v>
      </c>
      <c r="G702" s="35"/>
      <c r="H702" s="35"/>
      <c r="I702" s="156"/>
      <c r="J702" s="35"/>
      <c r="K702" s="35"/>
      <c r="L702" s="36"/>
      <c r="M702" s="157"/>
      <c r="N702" s="158"/>
      <c r="O702" s="56"/>
      <c r="P702" s="56"/>
      <c r="Q702" s="56"/>
      <c r="R702" s="56"/>
      <c r="S702" s="56"/>
      <c r="T702" s="57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T702" s="20" t="s">
        <v>144</v>
      </c>
      <c r="AU702" s="20" t="s">
        <v>82</v>
      </c>
    </row>
    <row r="703" spans="1:65" s="12" customFormat="1" ht="22.9" customHeight="1">
      <c r="B703" s="127"/>
      <c r="D703" s="128" t="s">
        <v>71</v>
      </c>
      <c r="E703" s="138" t="s">
        <v>1258</v>
      </c>
      <c r="F703" s="138" t="s">
        <v>1259</v>
      </c>
      <c r="I703" s="130"/>
      <c r="J703" s="139">
        <f>BK703</f>
        <v>0</v>
      </c>
      <c r="L703" s="127"/>
      <c r="M703" s="132"/>
      <c r="N703" s="133"/>
      <c r="O703" s="133"/>
      <c r="P703" s="134">
        <f>SUM(P704:P765)</f>
        <v>0</v>
      </c>
      <c r="Q703" s="133"/>
      <c r="R703" s="134">
        <f>SUM(R704:R765)</f>
        <v>4.5337980499999988</v>
      </c>
      <c r="S703" s="133"/>
      <c r="T703" s="135">
        <f>SUM(T704:T765)</f>
        <v>1.5772600000000001</v>
      </c>
      <c r="AR703" s="128" t="s">
        <v>82</v>
      </c>
      <c r="AT703" s="136" t="s">
        <v>71</v>
      </c>
      <c r="AU703" s="136" t="s">
        <v>80</v>
      </c>
      <c r="AY703" s="128" t="s">
        <v>135</v>
      </c>
      <c r="BK703" s="137">
        <f>SUM(BK704:BK765)</f>
        <v>0</v>
      </c>
    </row>
    <row r="704" spans="1:65" s="2" customFormat="1" ht="21.75" customHeight="1">
      <c r="A704" s="35"/>
      <c r="B704" s="140"/>
      <c r="C704" s="141" t="s">
        <v>1260</v>
      </c>
      <c r="D704" s="141" t="s">
        <v>137</v>
      </c>
      <c r="E704" s="142" t="s">
        <v>1261</v>
      </c>
      <c r="F704" s="143" t="s">
        <v>1262</v>
      </c>
      <c r="G704" s="144" t="s">
        <v>140</v>
      </c>
      <c r="H704" s="145">
        <v>546.79</v>
      </c>
      <c r="I704" s="146"/>
      <c r="J704" s="147">
        <f>ROUND(I704*H704,2)</f>
        <v>0</v>
      </c>
      <c r="K704" s="143" t="s">
        <v>141</v>
      </c>
      <c r="L704" s="36"/>
      <c r="M704" s="148" t="s">
        <v>3</v>
      </c>
      <c r="N704" s="149" t="s">
        <v>43</v>
      </c>
      <c r="O704" s="56"/>
      <c r="P704" s="150">
        <f>O704*H704</f>
        <v>0</v>
      </c>
      <c r="Q704" s="150">
        <v>0</v>
      </c>
      <c r="R704" s="150">
        <f>Q704*H704</f>
        <v>0</v>
      </c>
      <c r="S704" s="150">
        <v>0</v>
      </c>
      <c r="T704" s="151">
        <f>S704*H704</f>
        <v>0</v>
      </c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R704" s="152" t="s">
        <v>235</v>
      </c>
      <c r="AT704" s="152" t="s">
        <v>137</v>
      </c>
      <c r="AU704" s="152" t="s">
        <v>82</v>
      </c>
      <c r="AY704" s="20" t="s">
        <v>135</v>
      </c>
      <c r="BE704" s="153">
        <f>IF(N704="základní",J704,0)</f>
        <v>0</v>
      </c>
      <c r="BF704" s="153">
        <f>IF(N704="snížená",J704,0)</f>
        <v>0</v>
      </c>
      <c r="BG704" s="153">
        <f>IF(N704="zákl. přenesená",J704,0)</f>
        <v>0</v>
      </c>
      <c r="BH704" s="153">
        <f>IF(N704="sníž. přenesená",J704,0)</f>
        <v>0</v>
      </c>
      <c r="BI704" s="153">
        <f>IF(N704="nulová",J704,0)</f>
        <v>0</v>
      </c>
      <c r="BJ704" s="20" t="s">
        <v>80</v>
      </c>
      <c r="BK704" s="153">
        <f>ROUND(I704*H704,2)</f>
        <v>0</v>
      </c>
      <c r="BL704" s="20" t="s">
        <v>235</v>
      </c>
      <c r="BM704" s="152" t="s">
        <v>1263</v>
      </c>
    </row>
    <row r="705" spans="1:65" s="2" customFormat="1">
      <c r="A705" s="35"/>
      <c r="B705" s="36"/>
      <c r="C705" s="35"/>
      <c r="D705" s="154" t="s">
        <v>144</v>
      </c>
      <c r="E705" s="35"/>
      <c r="F705" s="155" t="s">
        <v>1264</v>
      </c>
      <c r="G705" s="35"/>
      <c r="H705" s="35"/>
      <c r="I705" s="156"/>
      <c r="J705" s="35"/>
      <c r="K705" s="35"/>
      <c r="L705" s="36"/>
      <c r="M705" s="157"/>
      <c r="N705" s="158"/>
      <c r="O705" s="56"/>
      <c r="P705" s="56"/>
      <c r="Q705" s="56"/>
      <c r="R705" s="56"/>
      <c r="S705" s="56"/>
      <c r="T705" s="57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T705" s="20" t="s">
        <v>144</v>
      </c>
      <c r="AU705" s="20" t="s">
        <v>82</v>
      </c>
    </row>
    <row r="706" spans="1:65" s="13" customFormat="1">
      <c r="B706" s="159"/>
      <c r="D706" s="160" t="s">
        <v>146</v>
      </c>
      <c r="E706" s="161" t="s">
        <v>3</v>
      </c>
      <c r="F706" s="162" t="s">
        <v>1265</v>
      </c>
      <c r="H706" s="163">
        <v>546.79</v>
      </c>
      <c r="I706" s="164"/>
      <c r="L706" s="159"/>
      <c r="M706" s="165"/>
      <c r="N706" s="166"/>
      <c r="O706" s="166"/>
      <c r="P706" s="166"/>
      <c r="Q706" s="166"/>
      <c r="R706" s="166"/>
      <c r="S706" s="166"/>
      <c r="T706" s="167"/>
      <c r="AT706" s="161" t="s">
        <v>146</v>
      </c>
      <c r="AU706" s="161" t="s">
        <v>82</v>
      </c>
      <c r="AV706" s="13" t="s">
        <v>82</v>
      </c>
      <c r="AW706" s="13" t="s">
        <v>33</v>
      </c>
      <c r="AX706" s="13" t="s">
        <v>80</v>
      </c>
      <c r="AY706" s="161" t="s">
        <v>135</v>
      </c>
    </row>
    <row r="707" spans="1:65" s="2" customFormat="1" ht="21.75" customHeight="1">
      <c r="A707" s="35"/>
      <c r="B707" s="140"/>
      <c r="C707" s="141" t="s">
        <v>1266</v>
      </c>
      <c r="D707" s="141" t="s">
        <v>137</v>
      </c>
      <c r="E707" s="142" t="s">
        <v>1267</v>
      </c>
      <c r="F707" s="143" t="s">
        <v>1268</v>
      </c>
      <c r="G707" s="144" t="s">
        <v>140</v>
      </c>
      <c r="H707" s="145">
        <v>15.48</v>
      </c>
      <c r="I707" s="146"/>
      <c r="J707" s="147">
        <f>ROUND(I707*H707,2)</f>
        <v>0</v>
      </c>
      <c r="K707" s="143" t="s">
        <v>141</v>
      </c>
      <c r="L707" s="36"/>
      <c r="M707" s="148" t="s">
        <v>3</v>
      </c>
      <c r="N707" s="149" t="s">
        <v>43</v>
      </c>
      <c r="O707" s="56"/>
      <c r="P707" s="150">
        <f>O707*H707</f>
        <v>0</v>
      </c>
      <c r="Q707" s="150">
        <v>0</v>
      </c>
      <c r="R707" s="150">
        <f>Q707*H707</f>
        <v>0</v>
      </c>
      <c r="S707" s="150">
        <v>0</v>
      </c>
      <c r="T707" s="151">
        <f>S707*H707</f>
        <v>0</v>
      </c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R707" s="152" t="s">
        <v>235</v>
      </c>
      <c r="AT707" s="152" t="s">
        <v>137</v>
      </c>
      <c r="AU707" s="152" t="s">
        <v>82</v>
      </c>
      <c r="AY707" s="20" t="s">
        <v>135</v>
      </c>
      <c r="BE707" s="153">
        <f>IF(N707="základní",J707,0)</f>
        <v>0</v>
      </c>
      <c r="BF707" s="153">
        <f>IF(N707="snížená",J707,0)</f>
        <v>0</v>
      </c>
      <c r="BG707" s="153">
        <f>IF(N707="zákl. přenesená",J707,0)</f>
        <v>0</v>
      </c>
      <c r="BH707" s="153">
        <f>IF(N707="sníž. přenesená",J707,0)</f>
        <v>0</v>
      </c>
      <c r="BI707" s="153">
        <f>IF(N707="nulová",J707,0)</f>
        <v>0</v>
      </c>
      <c r="BJ707" s="20" t="s">
        <v>80</v>
      </c>
      <c r="BK707" s="153">
        <f>ROUND(I707*H707,2)</f>
        <v>0</v>
      </c>
      <c r="BL707" s="20" t="s">
        <v>235</v>
      </c>
      <c r="BM707" s="152" t="s">
        <v>1269</v>
      </c>
    </row>
    <row r="708" spans="1:65" s="2" customFormat="1">
      <c r="A708" s="35"/>
      <c r="B708" s="36"/>
      <c r="C708" s="35"/>
      <c r="D708" s="154" t="s">
        <v>144</v>
      </c>
      <c r="E708" s="35"/>
      <c r="F708" s="155" t="s">
        <v>1270</v>
      </c>
      <c r="G708" s="35"/>
      <c r="H708" s="35"/>
      <c r="I708" s="156"/>
      <c r="J708" s="35"/>
      <c r="K708" s="35"/>
      <c r="L708" s="36"/>
      <c r="M708" s="157"/>
      <c r="N708" s="158"/>
      <c r="O708" s="56"/>
      <c r="P708" s="56"/>
      <c r="Q708" s="56"/>
      <c r="R708" s="56"/>
      <c r="S708" s="56"/>
      <c r="T708" s="57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T708" s="20" t="s">
        <v>144</v>
      </c>
      <c r="AU708" s="20" t="s">
        <v>82</v>
      </c>
    </row>
    <row r="709" spans="1:65" s="13" customFormat="1">
      <c r="B709" s="159"/>
      <c r="D709" s="160" t="s">
        <v>146</v>
      </c>
      <c r="E709" s="161" t="s">
        <v>3</v>
      </c>
      <c r="F709" s="162" t="s">
        <v>1271</v>
      </c>
      <c r="H709" s="163">
        <v>15.48</v>
      </c>
      <c r="I709" s="164"/>
      <c r="L709" s="159"/>
      <c r="M709" s="165"/>
      <c r="N709" s="166"/>
      <c r="O709" s="166"/>
      <c r="P709" s="166"/>
      <c r="Q709" s="166"/>
      <c r="R709" s="166"/>
      <c r="S709" s="166"/>
      <c r="T709" s="167"/>
      <c r="AT709" s="161" t="s">
        <v>146</v>
      </c>
      <c r="AU709" s="161" t="s">
        <v>82</v>
      </c>
      <c r="AV709" s="13" t="s">
        <v>82</v>
      </c>
      <c r="AW709" s="13" t="s">
        <v>33</v>
      </c>
      <c r="AX709" s="13" t="s">
        <v>80</v>
      </c>
      <c r="AY709" s="161" t="s">
        <v>135</v>
      </c>
    </row>
    <row r="710" spans="1:65" s="2" customFormat="1" ht="16.5" customHeight="1">
      <c r="A710" s="35"/>
      <c r="B710" s="140"/>
      <c r="C710" s="141" t="s">
        <v>1272</v>
      </c>
      <c r="D710" s="141" t="s">
        <v>137</v>
      </c>
      <c r="E710" s="142" t="s">
        <v>1273</v>
      </c>
      <c r="F710" s="143" t="s">
        <v>1274</v>
      </c>
      <c r="G710" s="144" t="s">
        <v>140</v>
      </c>
      <c r="H710" s="145">
        <v>546.29</v>
      </c>
      <c r="I710" s="146"/>
      <c r="J710" s="147">
        <f>ROUND(I710*H710,2)</f>
        <v>0</v>
      </c>
      <c r="K710" s="143" t="s">
        <v>141</v>
      </c>
      <c r="L710" s="36"/>
      <c r="M710" s="148" t="s">
        <v>3</v>
      </c>
      <c r="N710" s="149" t="s">
        <v>43</v>
      </c>
      <c r="O710" s="56"/>
      <c r="P710" s="150">
        <f>O710*H710</f>
        <v>0</v>
      </c>
      <c r="Q710" s="150">
        <v>2.0000000000000001E-4</v>
      </c>
      <c r="R710" s="150">
        <f>Q710*H710</f>
        <v>0.10925799999999999</v>
      </c>
      <c r="S710" s="150">
        <v>0</v>
      </c>
      <c r="T710" s="151">
        <f>S710*H710</f>
        <v>0</v>
      </c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R710" s="152" t="s">
        <v>235</v>
      </c>
      <c r="AT710" s="152" t="s">
        <v>137</v>
      </c>
      <c r="AU710" s="152" t="s">
        <v>82</v>
      </c>
      <c r="AY710" s="20" t="s">
        <v>135</v>
      </c>
      <c r="BE710" s="153">
        <f>IF(N710="základní",J710,0)</f>
        <v>0</v>
      </c>
      <c r="BF710" s="153">
        <f>IF(N710="snížená",J710,0)</f>
        <v>0</v>
      </c>
      <c r="BG710" s="153">
        <f>IF(N710="zákl. přenesená",J710,0)</f>
        <v>0</v>
      </c>
      <c r="BH710" s="153">
        <f>IF(N710="sníž. přenesená",J710,0)</f>
        <v>0</v>
      </c>
      <c r="BI710" s="153">
        <f>IF(N710="nulová",J710,0)</f>
        <v>0</v>
      </c>
      <c r="BJ710" s="20" t="s">
        <v>80</v>
      </c>
      <c r="BK710" s="153">
        <f>ROUND(I710*H710,2)</f>
        <v>0</v>
      </c>
      <c r="BL710" s="20" t="s">
        <v>235</v>
      </c>
      <c r="BM710" s="152" t="s">
        <v>1275</v>
      </c>
    </row>
    <row r="711" spans="1:65" s="2" customFormat="1">
      <c r="A711" s="35"/>
      <c r="B711" s="36"/>
      <c r="C711" s="35"/>
      <c r="D711" s="154" t="s">
        <v>144</v>
      </c>
      <c r="E711" s="35"/>
      <c r="F711" s="155" t="s">
        <v>1276</v>
      </c>
      <c r="G711" s="35"/>
      <c r="H711" s="35"/>
      <c r="I711" s="156"/>
      <c r="J711" s="35"/>
      <c r="K711" s="35"/>
      <c r="L711" s="36"/>
      <c r="M711" s="157"/>
      <c r="N711" s="158"/>
      <c r="O711" s="56"/>
      <c r="P711" s="56"/>
      <c r="Q711" s="56"/>
      <c r="R711" s="56"/>
      <c r="S711" s="56"/>
      <c r="T711" s="57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T711" s="20" t="s">
        <v>144</v>
      </c>
      <c r="AU711" s="20" t="s">
        <v>82</v>
      </c>
    </row>
    <row r="712" spans="1:65" s="2" customFormat="1" ht="24.2" customHeight="1">
      <c r="A712" s="35"/>
      <c r="B712" s="140"/>
      <c r="C712" s="141" t="s">
        <v>1277</v>
      </c>
      <c r="D712" s="141" t="s">
        <v>137</v>
      </c>
      <c r="E712" s="142" t="s">
        <v>1278</v>
      </c>
      <c r="F712" s="143" t="s">
        <v>1279</v>
      </c>
      <c r="G712" s="144" t="s">
        <v>140</v>
      </c>
      <c r="H712" s="145">
        <v>546.29</v>
      </c>
      <c r="I712" s="146"/>
      <c r="J712" s="147">
        <f>ROUND(I712*H712,2)</f>
        <v>0</v>
      </c>
      <c r="K712" s="143" t="s">
        <v>141</v>
      </c>
      <c r="L712" s="36"/>
      <c r="M712" s="148" t="s">
        <v>3</v>
      </c>
      <c r="N712" s="149" t="s">
        <v>43</v>
      </c>
      <c r="O712" s="56"/>
      <c r="P712" s="150">
        <f>O712*H712</f>
        <v>0</v>
      </c>
      <c r="Q712" s="150">
        <v>4.4999999999999997E-3</v>
      </c>
      <c r="R712" s="150">
        <f>Q712*H712</f>
        <v>2.4583049999999997</v>
      </c>
      <c r="S712" s="150">
        <v>0</v>
      </c>
      <c r="T712" s="151">
        <f>S712*H712</f>
        <v>0</v>
      </c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R712" s="152" t="s">
        <v>235</v>
      </c>
      <c r="AT712" s="152" t="s">
        <v>137</v>
      </c>
      <c r="AU712" s="152" t="s">
        <v>82</v>
      </c>
      <c r="AY712" s="20" t="s">
        <v>135</v>
      </c>
      <c r="BE712" s="153">
        <f>IF(N712="základní",J712,0)</f>
        <v>0</v>
      </c>
      <c r="BF712" s="153">
        <f>IF(N712="snížená",J712,0)</f>
        <v>0</v>
      </c>
      <c r="BG712" s="153">
        <f>IF(N712="zákl. přenesená",J712,0)</f>
        <v>0</v>
      </c>
      <c r="BH712" s="153">
        <f>IF(N712="sníž. přenesená",J712,0)</f>
        <v>0</v>
      </c>
      <c r="BI712" s="153">
        <f>IF(N712="nulová",J712,0)</f>
        <v>0</v>
      </c>
      <c r="BJ712" s="20" t="s">
        <v>80</v>
      </c>
      <c r="BK712" s="153">
        <f>ROUND(I712*H712,2)</f>
        <v>0</v>
      </c>
      <c r="BL712" s="20" t="s">
        <v>235</v>
      </c>
      <c r="BM712" s="152" t="s">
        <v>1280</v>
      </c>
    </row>
    <row r="713" spans="1:65" s="2" customFormat="1">
      <c r="A713" s="35"/>
      <c r="B713" s="36"/>
      <c r="C713" s="35"/>
      <c r="D713" s="154" t="s">
        <v>144</v>
      </c>
      <c r="E713" s="35"/>
      <c r="F713" s="155" t="s">
        <v>1281</v>
      </c>
      <c r="G713" s="35"/>
      <c r="H713" s="35"/>
      <c r="I713" s="156"/>
      <c r="J713" s="35"/>
      <c r="K713" s="35"/>
      <c r="L713" s="36"/>
      <c r="M713" s="157"/>
      <c r="N713" s="158"/>
      <c r="O713" s="56"/>
      <c r="P713" s="56"/>
      <c r="Q713" s="56"/>
      <c r="R713" s="56"/>
      <c r="S713" s="56"/>
      <c r="T713" s="57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T713" s="20" t="s">
        <v>144</v>
      </c>
      <c r="AU713" s="20" t="s">
        <v>82</v>
      </c>
    </row>
    <row r="714" spans="1:65" s="2" customFormat="1" ht="16.5" customHeight="1">
      <c r="A714" s="35"/>
      <c r="B714" s="140"/>
      <c r="C714" s="141" t="s">
        <v>1282</v>
      </c>
      <c r="D714" s="141" t="s">
        <v>137</v>
      </c>
      <c r="E714" s="142" t="s">
        <v>1283</v>
      </c>
      <c r="F714" s="143" t="s">
        <v>1284</v>
      </c>
      <c r="G714" s="144" t="s">
        <v>140</v>
      </c>
      <c r="H714" s="145">
        <v>342.22</v>
      </c>
      <c r="I714" s="146"/>
      <c r="J714" s="147">
        <f>ROUND(I714*H714,2)</f>
        <v>0</v>
      </c>
      <c r="K714" s="143" t="s">
        <v>141</v>
      </c>
      <c r="L714" s="36"/>
      <c r="M714" s="148" t="s">
        <v>3</v>
      </c>
      <c r="N714" s="149" t="s">
        <v>43</v>
      </c>
      <c r="O714" s="56"/>
      <c r="P714" s="150">
        <f>O714*H714</f>
        <v>0</v>
      </c>
      <c r="Q714" s="150">
        <v>0</v>
      </c>
      <c r="R714" s="150">
        <f>Q714*H714</f>
        <v>0</v>
      </c>
      <c r="S714" s="150">
        <v>2.5000000000000001E-3</v>
      </c>
      <c r="T714" s="151">
        <f>S714*H714</f>
        <v>0.85555000000000003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152" t="s">
        <v>235</v>
      </c>
      <c r="AT714" s="152" t="s">
        <v>137</v>
      </c>
      <c r="AU714" s="152" t="s">
        <v>82</v>
      </c>
      <c r="AY714" s="20" t="s">
        <v>135</v>
      </c>
      <c r="BE714" s="153">
        <f>IF(N714="základní",J714,0)</f>
        <v>0</v>
      </c>
      <c r="BF714" s="153">
        <f>IF(N714="snížená",J714,0)</f>
        <v>0</v>
      </c>
      <c r="BG714" s="153">
        <f>IF(N714="zákl. přenesená",J714,0)</f>
        <v>0</v>
      </c>
      <c r="BH714" s="153">
        <f>IF(N714="sníž. přenesená",J714,0)</f>
        <v>0</v>
      </c>
      <c r="BI714" s="153">
        <f>IF(N714="nulová",J714,0)</f>
        <v>0</v>
      </c>
      <c r="BJ714" s="20" t="s">
        <v>80</v>
      </c>
      <c r="BK714" s="153">
        <f>ROUND(I714*H714,2)</f>
        <v>0</v>
      </c>
      <c r="BL714" s="20" t="s">
        <v>235</v>
      </c>
      <c r="BM714" s="152" t="s">
        <v>1285</v>
      </c>
    </row>
    <row r="715" spans="1:65" s="2" customFormat="1">
      <c r="A715" s="35"/>
      <c r="B715" s="36"/>
      <c r="C715" s="35"/>
      <c r="D715" s="154" t="s">
        <v>144</v>
      </c>
      <c r="E715" s="35"/>
      <c r="F715" s="155" t="s">
        <v>1286</v>
      </c>
      <c r="G715" s="35"/>
      <c r="H715" s="35"/>
      <c r="I715" s="156"/>
      <c r="J715" s="35"/>
      <c r="K715" s="35"/>
      <c r="L715" s="36"/>
      <c r="M715" s="157"/>
      <c r="N715" s="158"/>
      <c r="O715" s="56"/>
      <c r="P715" s="56"/>
      <c r="Q715" s="56"/>
      <c r="R715" s="56"/>
      <c r="S715" s="56"/>
      <c r="T715" s="57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T715" s="20" t="s">
        <v>144</v>
      </c>
      <c r="AU715" s="20" t="s">
        <v>82</v>
      </c>
    </row>
    <row r="716" spans="1:65" s="13" customFormat="1">
      <c r="B716" s="159"/>
      <c r="D716" s="160" t="s">
        <v>146</v>
      </c>
      <c r="E716" s="161" t="s">
        <v>3</v>
      </c>
      <c r="F716" s="162" t="s">
        <v>1287</v>
      </c>
      <c r="H716" s="163">
        <v>258.64999999999998</v>
      </c>
      <c r="I716" s="164"/>
      <c r="L716" s="159"/>
      <c r="M716" s="165"/>
      <c r="N716" s="166"/>
      <c r="O716" s="166"/>
      <c r="P716" s="166"/>
      <c r="Q716" s="166"/>
      <c r="R716" s="166"/>
      <c r="S716" s="166"/>
      <c r="T716" s="167"/>
      <c r="AT716" s="161" t="s">
        <v>146</v>
      </c>
      <c r="AU716" s="161" t="s">
        <v>82</v>
      </c>
      <c r="AV716" s="13" t="s">
        <v>82</v>
      </c>
      <c r="AW716" s="13" t="s">
        <v>33</v>
      </c>
      <c r="AX716" s="13" t="s">
        <v>72</v>
      </c>
      <c r="AY716" s="161" t="s">
        <v>135</v>
      </c>
    </row>
    <row r="717" spans="1:65" s="13" customFormat="1">
      <c r="B717" s="159"/>
      <c r="D717" s="160" t="s">
        <v>146</v>
      </c>
      <c r="E717" s="161" t="s">
        <v>3</v>
      </c>
      <c r="F717" s="162" t="s">
        <v>1288</v>
      </c>
      <c r="H717" s="163">
        <v>83.57</v>
      </c>
      <c r="I717" s="164"/>
      <c r="L717" s="159"/>
      <c r="M717" s="165"/>
      <c r="N717" s="166"/>
      <c r="O717" s="166"/>
      <c r="P717" s="166"/>
      <c r="Q717" s="166"/>
      <c r="R717" s="166"/>
      <c r="S717" s="166"/>
      <c r="T717" s="167"/>
      <c r="AT717" s="161" t="s">
        <v>146</v>
      </c>
      <c r="AU717" s="161" t="s">
        <v>82</v>
      </c>
      <c r="AV717" s="13" t="s">
        <v>82</v>
      </c>
      <c r="AW717" s="13" t="s">
        <v>33</v>
      </c>
      <c r="AX717" s="13" t="s">
        <v>72</v>
      </c>
      <c r="AY717" s="161" t="s">
        <v>135</v>
      </c>
    </row>
    <row r="718" spans="1:65" s="14" customFormat="1">
      <c r="B718" s="178"/>
      <c r="D718" s="160" t="s">
        <v>146</v>
      </c>
      <c r="E718" s="179" t="s">
        <v>3</v>
      </c>
      <c r="F718" s="180" t="s">
        <v>215</v>
      </c>
      <c r="H718" s="181">
        <v>342.22</v>
      </c>
      <c r="I718" s="182"/>
      <c r="L718" s="178"/>
      <c r="M718" s="183"/>
      <c r="N718" s="184"/>
      <c r="O718" s="184"/>
      <c r="P718" s="184"/>
      <c r="Q718" s="184"/>
      <c r="R718" s="184"/>
      <c r="S718" s="184"/>
      <c r="T718" s="185"/>
      <c r="AT718" s="179" t="s">
        <v>146</v>
      </c>
      <c r="AU718" s="179" t="s">
        <v>82</v>
      </c>
      <c r="AV718" s="14" t="s">
        <v>142</v>
      </c>
      <c r="AW718" s="14" t="s">
        <v>33</v>
      </c>
      <c r="AX718" s="14" t="s">
        <v>80</v>
      </c>
      <c r="AY718" s="179" t="s">
        <v>135</v>
      </c>
    </row>
    <row r="719" spans="1:65" s="2" customFormat="1" ht="16.5" customHeight="1">
      <c r="A719" s="35"/>
      <c r="B719" s="140"/>
      <c r="C719" s="141" t="s">
        <v>1289</v>
      </c>
      <c r="D719" s="141" t="s">
        <v>137</v>
      </c>
      <c r="E719" s="142" t="s">
        <v>1290</v>
      </c>
      <c r="F719" s="143" t="s">
        <v>1291</v>
      </c>
      <c r="G719" s="144" t="s">
        <v>140</v>
      </c>
      <c r="H719" s="145">
        <v>204.57</v>
      </c>
      <c r="I719" s="146"/>
      <c r="J719" s="147">
        <f>ROUND(I719*H719,2)</f>
        <v>0</v>
      </c>
      <c r="K719" s="143" t="s">
        <v>141</v>
      </c>
      <c r="L719" s="36"/>
      <c r="M719" s="148" t="s">
        <v>3</v>
      </c>
      <c r="N719" s="149" t="s">
        <v>43</v>
      </c>
      <c r="O719" s="56"/>
      <c r="P719" s="150">
        <f>O719*H719</f>
        <v>0</v>
      </c>
      <c r="Q719" s="150">
        <v>0</v>
      </c>
      <c r="R719" s="150">
        <f>Q719*H719</f>
        <v>0</v>
      </c>
      <c r="S719" s="150">
        <v>3.0000000000000001E-3</v>
      </c>
      <c r="T719" s="151">
        <f>S719*H719</f>
        <v>0.61370999999999998</v>
      </c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R719" s="152" t="s">
        <v>235</v>
      </c>
      <c r="AT719" s="152" t="s">
        <v>137</v>
      </c>
      <c r="AU719" s="152" t="s">
        <v>82</v>
      </c>
      <c r="AY719" s="20" t="s">
        <v>135</v>
      </c>
      <c r="BE719" s="153">
        <f>IF(N719="základní",J719,0)</f>
        <v>0</v>
      </c>
      <c r="BF719" s="153">
        <f>IF(N719="snížená",J719,0)</f>
        <v>0</v>
      </c>
      <c r="BG719" s="153">
        <f>IF(N719="zákl. přenesená",J719,0)</f>
        <v>0</v>
      </c>
      <c r="BH719" s="153">
        <f>IF(N719="sníž. přenesená",J719,0)</f>
        <v>0</v>
      </c>
      <c r="BI719" s="153">
        <f>IF(N719="nulová",J719,0)</f>
        <v>0</v>
      </c>
      <c r="BJ719" s="20" t="s">
        <v>80</v>
      </c>
      <c r="BK719" s="153">
        <f>ROUND(I719*H719,2)</f>
        <v>0</v>
      </c>
      <c r="BL719" s="20" t="s">
        <v>235</v>
      </c>
      <c r="BM719" s="152" t="s">
        <v>1292</v>
      </c>
    </row>
    <row r="720" spans="1:65" s="2" customFormat="1">
      <c r="A720" s="35"/>
      <c r="B720" s="36"/>
      <c r="C720" s="35"/>
      <c r="D720" s="154" t="s">
        <v>144</v>
      </c>
      <c r="E720" s="35"/>
      <c r="F720" s="155" t="s">
        <v>1293</v>
      </c>
      <c r="G720" s="35"/>
      <c r="H720" s="35"/>
      <c r="I720" s="156"/>
      <c r="J720" s="35"/>
      <c r="K720" s="35"/>
      <c r="L720" s="36"/>
      <c r="M720" s="157"/>
      <c r="N720" s="158"/>
      <c r="O720" s="56"/>
      <c r="P720" s="56"/>
      <c r="Q720" s="56"/>
      <c r="R720" s="56"/>
      <c r="S720" s="56"/>
      <c r="T720" s="57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T720" s="20" t="s">
        <v>144</v>
      </c>
      <c r="AU720" s="20" t="s">
        <v>82</v>
      </c>
    </row>
    <row r="721" spans="1:65" s="13" customFormat="1">
      <c r="B721" s="159"/>
      <c r="D721" s="160" t="s">
        <v>146</v>
      </c>
      <c r="E721" s="161" t="s">
        <v>3</v>
      </c>
      <c r="F721" s="162" t="s">
        <v>1294</v>
      </c>
      <c r="H721" s="163">
        <v>114.65</v>
      </c>
      <c r="I721" s="164"/>
      <c r="L721" s="159"/>
      <c r="M721" s="165"/>
      <c r="N721" s="166"/>
      <c r="O721" s="166"/>
      <c r="P721" s="166"/>
      <c r="Q721" s="166"/>
      <c r="R721" s="166"/>
      <c r="S721" s="166"/>
      <c r="T721" s="167"/>
      <c r="AT721" s="161" t="s">
        <v>146</v>
      </c>
      <c r="AU721" s="161" t="s">
        <v>82</v>
      </c>
      <c r="AV721" s="13" t="s">
        <v>82</v>
      </c>
      <c r="AW721" s="13" t="s">
        <v>33</v>
      </c>
      <c r="AX721" s="13" t="s">
        <v>72</v>
      </c>
      <c r="AY721" s="161" t="s">
        <v>135</v>
      </c>
    </row>
    <row r="722" spans="1:65" s="13" customFormat="1">
      <c r="B722" s="159"/>
      <c r="D722" s="160" t="s">
        <v>146</v>
      </c>
      <c r="E722" s="161" t="s">
        <v>3</v>
      </c>
      <c r="F722" s="162" t="s">
        <v>1295</v>
      </c>
      <c r="H722" s="163">
        <v>89.92</v>
      </c>
      <c r="I722" s="164"/>
      <c r="L722" s="159"/>
      <c r="M722" s="165"/>
      <c r="N722" s="166"/>
      <c r="O722" s="166"/>
      <c r="P722" s="166"/>
      <c r="Q722" s="166"/>
      <c r="R722" s="166"/>
      <c r="S722" s="166"/>
      <c r="T722" s="167"/>
      <c r="AT722" s="161" t="s">
        <v>146</v>
      </c>
      <c r="AU722" s="161" t="s">
        <v>82</v>
      </c>
      <c r="AV722" s="13" t="s">
        <v>82</v>
      </c>
      <c r="AW722" s="13" t="s">
        <v>33</v>
      </c>
      <c r="AX722" s="13" t="s">
        <v>72</v>
      </c>
      <c r="AY722" s="161" t="s">
        <v>135</v>
      </c>
    </row>
    <row r="723" spans="1:65" s="14" customFormat="1">
      <c r="B723" s="178"/>
      <c r="D723" s="160" t="s">
        <v>146</v>
      </c>
      <c r="E723" s="179" t="s">
        <v>3</v>
      </c>
      <c r="F723" s="180" t="s">
        <v>215</v>
      </c>
      <c r="H723" s="181">
        <v>204.57</v>
      </c>
      <c r="I723" s="182"/>
      <c r="L723" s="178"/>
      <c r="M723" s="183"/>
      <c r="N723" s="184"/>
      <c r="O723" s="184"/>
      <c r="P723" s="184"/>
      <c r="Q723" s="184"/>
      <c r="R723" s="184"/>
      <c r="S723" s="184"/>
      <c r="T723" s="185"/>
      <c r="AT723" s="179" t="s">
        <v>146</v>
      </c>
      <c r="AU723" s="179" t="s">
        <v>82</v>
      </c>
      <c r="AV723" s="14" t="s">
        <v>142</v>
      </c>
      <c r="AW723" s="14" t="s">
        <v>33</v>
      </c>
      <c r="AX723" s="14" t="s">
        <v>80</v>
      </c>
      <c r="AY723" s="179" t="s">
        <v>135</v>
      </c>
    </row>
    <row r="724" spans="1:65" s="2" customFormat="1" ht="16.5" customHeight="1">
      <c r="A724" s="35"/>
      <c r="B724" s="140"/>
      <c r="C724" s="141" t="s">
        <v>1296</v>
      </c>
      <c r="D724" s="141" t="s">
        <v>137</v>
      </c>
      <c r="E724" s="142" t="s">
        <v>1297</v>
      </c>
      <c r="F724" s="143" t="s">
        <v>1298</v>
      </c>
      <c r="G724" s="144" t="s">
        <v>140</v>
      </c>
      <c r="H724" s="145">
        <v>546.29</v>
      </c>
      <c r="I724" s="146"/>
      <c r="J724" s="147">
        <f>ROUND(I724*H724,2)</f>
        <v>0</v>
      </c>
      <c r="K724" s="143" t="s">
        <v>141</v>
      </c>
      <c r="L724" s="36"/>
      <c r="M724" s="148" t="s">
        <v>3</v>
      </c>
      <c r="N724" s="149" t="s">
        <v>43</v>
      </c>
      <c r="O724" s="56"/>
      <c r="P724" s="150">
        <f>O724*H724</f>
        <v>0</v>
      </c>
      <c r="Q724" s="150">
        <v>2.9999999999999997E-4</v>
      </c>
      <c r="R724" s="150">
        <f>Q724*H724</f>
        <v>0.16388699999999998</v>
      </c>
      <c r="S724" s="150">
        <v>0</v>
      </c>
      <c r="T724" s="151">
        <f>S724*H724</f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152" t="s">
        <v>235</v>
      </c>
      <c r="AT724" s="152" t="s">
        <v>137</v>
      </c>
      <c r="AU724" s="152" t="s">
        <v>82</v>
      </c>
      <c r="AY724" s="20" t="s">
        <v>135</v>
      </c>
      <c r="BE724" s="153">
        <f>IF(N724="základní",J724,0)</f>
        <v>0</v>
      </c>
      <c r="BF724" s="153">
        <f>IF(N724="snížená",J724,0)</f>
        <v>0</v>
      </c>
      <c r="BG724" s="153">
        <f>IF(N724="zákl. přenesená",J724,0)</f>
        <v>0</v>
      </c>
      <c r="BH724" s="153">
        <f>IF(N724="sníž. přenesená",J724,0)</f>
        <v>0</v>
      </c>
      <c r="BI724" s="153">
        <f>IF(N724="nulová",J724,0)</f>
        <v>0</v>
      </c>
      <c r="BJ724" s="20" t="s">
        <v>80</v>
      </c>
      <c r="BK724" s="153">
        <f>ROUND(I724*H724,2)</f>
        <v>0</v>
      </c>
      <c r="BL724" s="20" t="s">
        <v>235</v>
      </c>
      <c r="BM724" s="152" t="s">
        <v>1299</v>
      </c>
    </row>
    <row r="725" spans="1:65" s="2" customFormat="1">
      <c r="A725" s="35"/>
      <c r="B725" s="36"/>
      <c r="C725" s="35"/>
      <c r="D725" s="154" t="s">
        <v>144</v>
      </c>
      <c r="E725" s="35"/>
      <c r="F725" s="155" t="s">
        <v>1300</v>
      </c>
      <c r="G725" s="35"/>
      <c r="H725" s="35"/>
      <c r="I725" s="156"/>
      <c r="J725" s="35"/>
      <c r="K725" s="35"/>
      <c r="L725" s="36"/>
      <c r="M725" s="157"/>
      <c r="N725" s="158"/>
      <c r="O725" s="56"/>
      <c r="P725" s="56"/>
      <c r="Q725" s="56"/>
      <c r="R725" s="56"/>
      <c r="S725" s="56"/>
      <c r="T725" s="57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T725" s="20" t="s">
        <v>144</v>
      </c>
      <c r="AU725" s="20" t="s">
        <v>82</v>
      </c>
    </row>
    <row r="726" spans="1:65" s="13" customFormat="1">
      <c r="B726" s="159"/>
      <c r="D726" s="160" t="s">
        <v>146</v>
      </c>
      <c r="E726" s="161" t="s">
        <v>3</v>
      </c>
      <c r="F726" s="162" t="s">
        <v>1301</v>
      </c>
      <c r="H726" s="163">
        <v>546.29</v>
      </c>
      <c r="I726" s="164"/>
      <c r="L726" s="159"/>
      <c r="M726" s="165"/>
      <c r="N726" s="166"/>
      <c r="O726" s="166"/>
      <c r="P726" s="166"/>
      <c r="Q726" s="166"/>
      <c r="R726" s="166"/>
      <c r="S726" s="166"/>
      <c r="T726" s="167"/>
      <c r="AT726" s="161" t="s">
        <v>146</v>
      </c>
      <c r="AU726" s="161" t="s">
        <v>82</v>
      </c>
      <c r="AV726" s="13" t="s">
        <v>82</v>
      </c>
      <c r="AW726" s="13" t="s">
        <v>33</v>
      </c>
      <c r="AX726" s="13" t="s">
        <v>80</v>
      </c>
      <c r="AY726" s="161" t="s">
        <v>135</v>
      </c>
    </row>
    <row r="727" spans="1:65" s="2" customFormat="1" ht="16.5" customHeight="1">
      <c r="A727" s="35"/>
      <c r="B727" s="140"/>
      <c r="C727" s="168" t="s">
        <v>1302</v>
      </c>
      <c r="D727" s="168" t="s">
        <v>202</v>
      </c>
      <c r="E727" s="169" t="s">
        <v>1303</v>
      </c>
      <c r="F727" s="170" t="s">
        <v>1304</v>
      </c>
      <c r="G727" s="171" t="s">
        <v>140</v>
      </c>
      <c r="H727" s="172">
        <v>600.91899999999998</v>
      </c>
      <c r="I727" s="173"/>
      <c r="J727" s="174">
        <f>ROUND(I727*H727,2)</f>
        <v>0</v>
      </c>
      <c r="K727" s="170" t="s">
        <v>3</v>
      </c>
      <c r="L727" s="175"/>
      <c r="M727" s="176" t="s">
        <v>3</v>
      </c>
      <c r="N727" s="177" t="s">
        <v>43</v>
      </c>
      <c r="O727" s="56"/>
      <c r="P727" s="150">
        <f>O727*H727</f>
        <v>0</v>
      </c>
      <c r="Q727" s="150">
        <v>2.5999999999999999E-3</v>
      </c>
      <c r="R727" s="150">
        <f>Q727*H727</f>
        <v>1.5623893999999998</v>
      </c>
      <c r="S727" s="150">
        <v>0</v>
      </c>
      <c r="T727" s="151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152" t="s">
        <v>324</v>
      </c>
      <c r="AT727" s="152" t="s">
        <v>202</v>
      </c>
      <c r="AU727" s="152" t="s">
        <v>82</v>
      </c>
      <c r="AY727" s="20" t="s">
        <v>135</v>
      </c>
      <c r="BE727" s="153">
        <f>IF(N727="základní",J727,0)</f>
        <v>0</v>
      </c>
      <c r="BF727" s="153">
        <f>IF(N727="snížená",J727,0)</f>
        <v>0</v>
      </c>
      <c r="BG727" s="153">
        <f>IF(N727="zákl. přenesená",J727,0)</f>
        <v>0</v>
      </c>
      <c r="BH727" s="153">
        <f>IF(N727="sníž. přenesená",J727,0)</f>
        <v>0</v>
      </c>
      <c r="BI727" s="153">
        <f>IF(N727="nulová",J727,0)</f>
        <v>0</v>
      </c>
      <c r="BJ727" s="20" t="s">
        <v>80</v>
      </c>
      <c r="BK727" s="153">
        <f>ROUND(I727*H727,2)</f>
        <v>0</v>
      </c>
      <c r="BL727" s="20" t="s">
        <v>235</v>
      </c>
      <c r="BM727" s="152" t="s">
        <v>1305</v>
      </c>
    </row>
    <row r="728" spans="1:65" s="13" customFormat="1">
      <c r="B728" s="159"/>
      <c r="D728" s="160" t="s">
        <v>146</v>
      </c>
      <c r="F728" s="162" t="s">
        <v>1306</v>
      </c>
      <c r="H728" s="163">
        <v>600.91899999999998</v>
      </c>
      <c r="I728" s="164"/>
      <c r="L728" s="159"/>
      <c r="M728" s="165"/>
      <c r="N728" s="166"/>
      <c r="O728" s="166"/>
      <c r="P728" s="166"/>
      <c r="Q728" s="166"/>
      <c r="R728" s="166"/>
      <c r="S728" s="166"/>
      <c r="T728" s="167"/>
      <c r="AT728" s="161" t="s">
        <v>146</v>
      </c>
      <c r="AU728" s="161" t="s">
        <v>82</v>
      </c>
      <c r="AV728" s="13" t="s">
        <v>82</v>
      </c>
      <c r="AW728" s="13" t="s">
        <v>4</v>
      </c>
      <c r="AX728" s="13" t="s">
        <v>80</v>
      </c>
      <c r="AY728" s="161" t="s">
        <v>135</v>
      </c>
    </row>
    <row r="729" spans="1:65" s="2" customFormat="1" ht="16.5" customHeight="1">
      <c r="A729" s="35"/>
      <c r="B729" s="140"/>
      <c r="C729" s="141" t="s">
        <v>1307</v>
      </c>
      <c r="D729" s="141" t="s">
        <v>137</v>
      </c>
      <c r="E729" s="142" t="s">
        <v>1308</v>
      </c>
      <c r="F729" s="143" t="s">
        <v>1309</v>
      </c>
      <c r="G729" s="144" t="s">
        <v>291</v>
      </c>
      <c r="H729" s="145">
        <v>36</v>
      </c>
      <c r="I729" s="146"/>
      <c r="J729" s="147">
        <f>ROUND(I729*H729,2)</f>
        <v>0</v>
      </c>
      <c r="K729" s="143" t="s">
        <v>141</v>
      </c>
      <c r="L729" s="36"/>
      <c r="M729" s="148" t="s">
        <v>3</v>
      </c>
      <c r="N729" s="149" t="s">
        <v>43</v>
      </c>
      <c r="O729" s="56"/>
      <c r="P729" s="150">
        <f>O729*H729</f>
        <v>0</v>
      </c>
      <c r="Q729" s="150">
        <v>0</v>
      </c>
      <c r="R729" s="150">
        <f>Q729*H729</f>
        <v>0</v>
      </c>
      <c r="S729" s="150">
        <v>3.0000000000000001E-3</v>
      </c>
      <c r="T729" s="151">
        <f>S729*H729</f>
        <v>0.108</v>
      </c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R729" s="152" t="s">
        <v>235</v>
      </c>
      <c r="AT729" s="152" t="s">
        <v>137</v>
      </c>
      <c r="AU729" s="152" t="s">
        <v>82</v>
      </c>
      <c r="AY729" s="20" t="s">
        <v>135</v>
      </c>
      <c r="BE729" s="153">
        <f>IF(N729="základní",J729,0)</f>
        <v>0</v>
      </c>
      <c r="BF729" s="153">
        <f>IF(N729="snížená",J729,0)</f>
        <v>0</v>
      </c>
      <c r="BG729" s="153">
        <f>IF(N729="zákl. přenesená",J729,0)</f>
        <v>0</v>
      </c>
      <c r="BH729" s="153">
        <f>IF(N729="sníž. přenesená",J729,0)</f>
        <v>0</v>
      </c>
      <c r="BI729" s="153">
        <f>IF(N729="nulová",J729,0)</f>
        <v>0</v>
      </c>
      <c r="BJ729" s="20" t="s">
        <v>80</v>
      </c>
      <c r="BK729" s="153">
        <f>ROUND(I729*H729,2)</f>
        <v>0</v>
      </c>
      <c r="BL729" s="20" t="s">
        <v>235</v>
      </c>
      <c r="BM729" s="152" t="s">
        <v>1310</v>
      </c>
    </row>
    <row r="730" spans="1:65" s="2" customFormat="1">
      <c r="A730" s="35"/>
      <c r="B730" s="36"/>
      <c r="C730" s="35"/>
      <c r="D730" s="154" t="s">
        <v>144</v>
      </c>
      <c r="E730" s="35"/>
      <c r="F730" s="155" t="s">
        <v>1311</v>
      </c>
      <c r="G730" s="35"/>
      <c r="H730" s="35"/>
      <c r="I730" s="156"/>
      <c r="J730" s="35"/>
      <c r="K730" s="35"/>
      <c r="L730" s="36"/>
      <c r="M730" s="157"/>
      <c r="N730" s="158"/>
      <c r="O730" s="56"/>
      <c r="P730" s="56"/>
      <c r="Q730" s="56"/>
      <c r="R730" s="56"/>
      <c r="S730" s="56"/>
      <c r="T730" s="57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T730" s="20" t="s">
        <v>144</v>
      </c>
      <c r="AU730" s="20" t="s">
        <v>82</v>
      </c>
    </row>
    <row r="731" spans="1:65" s="13" customFormat="1">
      <c r="B731" s="159"/>
      <c r="D731" s="160" t="s">
        <v>146</v>
      </c>
      <c r="E731" s="161" t="s">
        <v>3</v>
      </c>
      <c r="F731" s="162" t="s">
        <v>1312</v>
      </c>
      <c r="H731" s="163">
        <v>36</v>
      </c>
      <c r="I731" s="164"/>
      <c r="L731" s="159"/>
      <c r="M731" s="165"/>
      <c r="N731" s="166"/>
      <c r="O731" s="166"/>
      <c r="P731" s="166"/>
      <c r="Q731" s="166"/>
      <c r="R731" s="166"/>
      <c r="S731" s="166"/>
      <c r="T731" s="167"/>
      <c r="AT731" s="161" t="s">
        <v>146</v>
      </c>
      <c r="AU731" s="161" t="s">
        <v>82</v>
      </c>
      <c r="AV731" s="13" t="s">
        <v>82</v>
      </c>
      <c r="AW731" s="13" t="s">
        <v>33</v>
      </c>
      <c r="AX731" s="13" t="s">
        <v>80</v>
      </c>
      <c r="AY731" s="161" t="s">
        <v>135</v>
      </c>
    </row>
    <row r="732" spans="1:65" s="2" customFormat="1" ht="16.5" customHeight="1">
      <c r="A732" s="35"/>
      <c r="B732" s="140"/>
      <c r="C732" s="141" t="s">
        <v>1313</v>
      </c>
      <c r="D732" s="141" t="s">
        <v>137</v>
      </c>
      <c r="E732" s="142" t="s">
        <v>1314</v>
      </c>
      <c r="F732" s="143" t="s">
        <v>1315</v>
      </c>
      <c r="G732" s="144" t="s">
        <v>291</v>
      </c>
      <c r="H732" s="145">
        <v>36</v>
      </c>
      <c r="I732" s="146"/>
      <c r="J732" s="147">
        <f>ROUND(I732*H732,2)</f>
        <v>0</v>
      </c>
      <c r="K732" s="143" t="s">
        <v>141</v>
      </c>
      <c r="L732" s="36"/>
      <c r="M732" s="148" t="s">
        <v>3</v>
      </c>
      <c r="N732" s="149" t="s">
        <v>43</v>
      </c>
      <c r="O732" s="56"/>
      <c r="P732" s="150">
        <f>O732*H732</f>
        <v>0</v>
      </c>
      <c r="Q732" s="150">
        <v>1.2E-4</v>
      </c>
      <c r="R732" s="150">
        <f>Q732*H732</f>
        <v>4.3200000000000001E-3</v>
      </c>
      <c r="S732" s="150">
        <v>0</v>
      </c>
      <c r="T732" s="151">
        <f>S732*H732</f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152" t="s">
        <v>235</v>
      </c>
      <c r="AT732" s="152" t="s">
        <v>137</v>
      </c>
      <c r="AU732" s="152" t="s">
        <v>82</v>
      </c>
      <c r="AY732" s="20" t="s">
        <v>135</v>
      </c>
      <c r="BE732" s="153">
        <f>IF(N732="základní",J732,0)</f>
        <v>0</v>
      </c>
      <c r="BF732" s="153">
        <f>IF(N732="snížená",J732,0)</f>
        <v>0</v>
      </c>
      <c r="BG732" s="153">
        <f>IF(N732="zákl. přenesená",J732,0)</f>
        <v>0</v>
      </c>
      <c r="BH732" s="153">
        <f>IF(N732="sníž. přenesená",J732,0)</f>
        <v>0</v>
      </c>
      <c r="BI732" s="153">
        <f>IF(N732="nulová",J732,0)</f>
        <v>0</v>
      </c>
      <c r="BJ732" s="20" t="s">
        <v>80</v>
      </c>
      <c r="BK732" s="153">
        <f>ROUND(I732*H732,2)</f>
        <v>0</v>
      </c>
      <c r="BL732" s="20" t="s">
        <v>235</v>
      </c>
      <c r="BM732" s="152" t="s">
        <v>1316</v>
      </c>
    </row>
    <row r="733" spans="1:65" s="2" customFormat="1">
      <c r="A733" s="35"/>
      <c r="B733" s="36"/>
      <c r="C733" s="35"/>
      <c r="D733" s="154" t="s">
        <v>144</v>
      </c>
      <c r="E733" s="35"/>
      <c r="F733" s="155" t="s">
        <v>1317</v>
      </c>
      <c r="G733" s="35"/>
      <c r="H733" s="35"/>
      <c r="I733" s="156"/>
      <c r="J733" s="35"/>
      <c r="K733" s="35"/>
      <c r="L733" s="36"/>
      <c r="M733" s="157"/>
      <c r="N733" s="158"/>
      <c r="O733" s="56"/>
      <c r="P733" s="56"/>
      <c r="Q733" s="56"/>
      <c r="R733" s="56"/>
      <c r="S733" s="56"/>
      <c r="T733" s="57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T733" s="20" t="s">
        <v>144</v>
      </c>
      <c r="AU733" s="20" t="s">
        <v>82</v>
      </c>
    </row>
    <row r="734" spans="1:65" s="13" customFormat="1">
      <c r="B734" s="159"/>
      <c r="D734" s="160" t="s">
        <v>146</v>
      </c>
      <c r="E734" s="161" t="s">
        <v>3</v>
      </c>
      <c r="F734" s="162" t="s">
        <v>1312</v>
      </c>
      <c r="H734" s="163">
        <v>36</v>
      </c>
      <c r="I734" s="164"/>
      <c r="L734" s="159"/>
      <c r="M734" s="165"/>
      <c r="N734" s="166"/>
      <c r="O734" s="166"/>
      <c r="P734" s="166"/>
      <c r="Q734" s="166"/>
      <c r="R734" s="166"/>
      <c r="S734" s="166"/>
      <c r="T734" s="167"/>
      <c r="AT734" s="161" t="s">
        <v>146</v>
      </c>
      <c r="AU734" s="161" t="s">
        <v>82</v>
      </c>
      <c r="AV734" s="13" t="s">
        <v>82</v>
      </c>
      <c r="AW734" s="13" t="s">
        <v>33</v>
      </c>
      <c r="AX734" s="13" t="s">
        <v>80</v>
      </c>
      <c r="AY734" s="161" t="s">
        <v>135</v>
      </c>
    </row>
    <row r="735" spans="1:65" s="2" customFormat="1" ht="16.5" customHeight="1">
      <c r="A735" s="35"/>
      <c r="B735" s="140"/>
      <c r="C735" s="141" t="s">
        <v>1318</v>
      </c>
      <c r="D735" s="141" t="s">
        <v>137</v>
      </c>
      <c r="E735" s="142" t="s">
        <v>1319</v>
      </c>
      <c r="F735" s="143" t="s">
        <v>1320</v>
      </c>
      <c r="G735" s="144" t="s">
        <v>291</v>
      </c>
      <c r="H735" s="145">
        <v>36</v>
      </c>
      <c r="I735" s="146"/>
      <c r="J735" s="147">
        <f>ROUND(I735*H735,2)</f>
        <v>0</v>
      </c>
      <c r="K735" s="143" t="s">
        <v>141</v>
      </c>
      <c r="L735" s="36"/>
      <c r="M735" s="148" t="s">
        <v>3</v>
      </c>
      <c r="N735" s="149" t="s">
        <v>43</v>
      </c>
      <c r="O735" s="56"/>
      <c r="P735" s="150">
        <f>O735*H735</f>
        <v>0</v>
      </c>
      <c r="Q735" s="150">
        <v>1.2E-4</v>
      </c>
      <c r="R735" s="150">
        <f>Q735*H735</f>
        <v>4.3200000000000001E-3</v>
      </c>
      <c r="S735" s="150">
        <v>0</v>
      </c>
      <c r="T735" s="151">
        <f>S735*H735</f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152" t="s">
        <v>235</v>
      </c>
      <c r="AT735" s="152" t="s">
        <v>137</v>
      </c>
      <c r="AU735" s="152" t="s">
        <v>82</v>
      </c>
      <c r="AY735" s="20" t="s">
        <v>135</v>
      </c>
      <c r="BE735" s="153">
        <f>IF(N735="základní",J735,0)</f>
        <v>0</v>
      </c>
      <c r="BF735" s="153">
        <f>IF(N735="snížená",J735,0)</f>
        <v>0</v>
      </c>
      <c r="BG735" s="153">
        <f>IF(N735="zákl. přenesená",J735,0)</f>
        <v>0</v>
      </c>
      <c r="BH735" s="153">
        <f>IF(N735="sníž. přenesená",J735,0)</f>
        <v>0</v>
      </c>
      <c r="BI735" s="153">
        <f>IF(N735="nulová",J735,0)</f>
        <v>0</v>
      </c>
      <c r="BJ735" s="20" t="s">
        <v>80</v>
      </c>
      <c r="BK735" s="153">
        <f>ROUND(I735*H735,2)</f>
        <v>0</v>
      </c>
      <c r="BL735" s="20" t="s">
        <v>235</v>
      </c>
      <c r="BM735" s="152" t="s">
        <v>1321</v>
      </c>
    </row>
    <row r="736" spans="1:65" s="2" customFormat="1">
      <c r="A736" s="35"/>
      <c r="B736" s="36"/>
      <c r="C736" s="35"/>
      <c r="D736" s="154" t="s">
        <v>144</v>
      </c>
      <c r="E736" s="35"/>
      <c r="F736" s="155" t="s">
        <v>1322</v>
      </c>
      <c r="G736" s="35"/>
      <c r="H736" s="35"/>
      <c r="I736" s="156"/>
      <c r="J736" s="35"/>
      <c r="K736" s="35"/>
      <c r="L736" s="36"/>
      <c r="M736" s="157"/>
      <c r="N736" s="158"/>
      <c r="O736" s="56"/>
      <c r="P736" s="56"/>
      <c r="Q736" s="56"/>
      <c r="R736" s="56"/>
      <c r="S736" s="56"/>
      <c r="T736" s="57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T736" s="20" t="s">
        <v>144</v>
      </c>
      <c r="AU736" s="20" t="s">
        <v>82</v>
      </c>
    </row>
    <row r="737" spans="1:65" s="13" customFormat="1">
      <c r="B737" s="159"/>
      <c r="D737" s="160" t="s">
        <v>146</v>
      </c>
      <c r="E737" s="161" t="s">
        <v>3</v>
      </c>
      <c r="F737" s="162" t="s">
        <v>1312</v>
      </c>
      <c r="H737" s="163">
        <v>36</v>
      </c>
      <c r="I737" s="164"/>
      <c r="L737" s="159"/>
      <c r="M737" s="165"/>
      <c r="N737" s="166"/>
      <c r="O737" s="166"/>
      <c r="P737" s="166"/>
      <c r="Q737" s="166"/>
      <c r="R737" s="166"/>
      <c r="S737" s="166"/>
      <c r="T737" s="167"/>
      <c r="AT737" s="161" t="s">
        <v>146</v>
      </c>
      <c r="AU737" s="161" t="s">
        <v>82</v>
      </c>
      <c r="AV737" s="13" t="s">
        <v>82</v>
      </c>
      <c r="AW737" s="13" t="s">
        <v>33</v>
      </c>
      <c r="AX737" s="13" t="s">
        <v>80</v>
      </c>
      <c r="AY737" s="161" t="s">
        <v>135</v>
      </c>
    </row>
    <row r="738" spans="1:65" s="2" customFormat="1" ht="16.5" customHeight="1">
      <c r="A738" s="35"/>
      <c r="B738" s="140"/>
      <c r="C738" s="168" t="s">
        <v>1323</v>
      </c>
      <c r="D738" s="168" t="s">
        <v>202</v>
      </c>
      <c r="E738" s="169" t="s">
        <v>1303</v>
      </c>
      <c r="F738" s="170" t="s">
        <v>1304</v>
      </c>
      <c r="G738" s="171" t="s">
        <v>140</v>
      </c>
      <c r="H738" s="172">
        <v>11.88</v>
      </c>
      <c r="I738" s="173"/>
      <c r="J738" s="174">
        <f>ROUND(I738*H738,2)</f>
        <v>0</v>
      </c>
      <c r="K738" s="170" t="s">
        <v>3</v>
      </c>
      <c r="L738" s="175"/>
      <c r="M738" s="176" t="s">
        <v>3</v>
      </c>
      <c r="N738" s="177" t="s">
        <v>43</v>
      </c>
      <c r="O738" s="56"/>
      <c r="P738" s="150">
        <f>O738*H738</f>
        <v>0</v>
      </c>
      <c r="Q738" s="150">
        <v>2.5999999999999999E-3</v>
      </c>
      <c r="R738" s="150">
        <f>Q738*H738</f>
        <v>3.0888000000000002E-2</v>
      </c>
      <c r="S738" s="150">
        <v>0</v>
      </c>
      <c r="T738" s="151">
        <f>S738*H738</f>
        <v>0</v>
      </c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R738" s="152" t="s">
        <v>324</v>
      </c>
      <c r="AT738" s="152" t="s">
        <v>202</v>
      </c>
      <c r="AU738" s="152" t="s">
        <v>82</v>
      </c>
      <c r="AY738" s="20" t="s">
        <v>135</v>
      </c>
      <c r="BE738" s="153">
        <f>IF(N738="základní",J738,0)</f>
        <v>0</v>
      </c>
      <c r="BF738" s="153">
        <f>IF(N738="snížená",J738,0)</f>
        <v>0</v>
      </c>
      <c r="BG738" s="153">
        <f>IF(N738="zákl. přenesená",J738,0)</f>
        <v>0</v>
      </c>
      <c r="BH738" s="153">
        <f>IF(N738="sníž. přenesená",J738,0)</f>
        <v>0</v>
      </c>
      <c r="BI738" s="153">
        <f>IF(N738="nulová",J738,0)</f>
        <v>0</v>
      </c>
      <c r="BJ738" s="20" t="s">
        <v>80</v>
      </c>
      <c r="BK738" s="153">
        <f>ROUND(I738*H738,2)</f>
        <v>0</v>
      </c>
      <c r="BL738" s="20" t="s">
        <v>235</v>
      </c>
      <c r="BM738" s="152" t="s">
        <v>1324</v>
      </c>
    </row>
    <row r="739" spans="1:65" s="13" customFormat="1">
      <c r="B739" s="159"/>
      <c r="D739" s="160" t="s">
        <v>146</v>
      </c>
      <c r="F739" s="162" t="s">
        <v>1325</v>
      </c>
      <c r="H739" s="163">
        <v>11.88</v>
      </c>
      <c r="I739" s="164"/>
      <c r="L739" s="159"/>
      <c r="M739" s="165"/>
      <c r="N739" s="166"/>
      <c r="O739" s="166"/>
      <c r="P739" s="166"/>
      <c r="Q739" s="166"/>
      <c r="R739" s="166"/>
      <c r="S739" s="166"/>
      <c r="T739" s="167"/>
      <c r="AT739" s="161" t="s">
        <v>146</v>
      </c>
      <c r="AU739" s="161" t="s">
        <v>82</v>
      </c>
      <c r="AV739" s="13" t="s">
        <v>82</v>
      </c>
      <c r="AW739" s="13" t="s">
        <v>4</v>
      </c>
      <c r="AX739" s="13" t="s">
        <v>80</v>
      </c>
      <c r="AY739" s="161" t="s">
        <v>135</v>
      </c>
    </row>
    <row r="740" spans="1:65" s="2" customFormat="1" ht="16.5" customHeight="1">
      <c r="A740" s="35"/>
      <c r="B740" s="140"/>
      <c r="C740" s="141" t="s">
        <v>1326</v>
      </c>
      <c r="D740" s="141" t="s">
        <v>137</v>
      </c>
      <c r="E740" s="142" t="s">
        <v>1327</v>
      </c>
      <c r="F740" s="143" t="s">
        <v>1328</v>
      </c>
      <c r="G740" s="144" t="s">
        <v>291</v>
      </c>
      <c r="H740" s="145">
        <v>36</v>
      </c>
      <c r="I740" s="146"/>
      <c r="J740" s="147">
        <f>ROUND(I740*H740,2)</f>
        <v>0</v>
      </c>
      <c r="K740" s="143" t="s">
        <v>141</v>
      </c>
      <c r="L740" s="36"/>
      <c r="M740" s="148" t="s">
        <v>3</v>
      </c>
      <c r="N740" s="149" t="s">
        <v>43</v>
      </c>
      <c r="O740" s="56"/>
      <c r="P740" s="150">
        <f>O740*H740</f>
        <v>0</v>
      </c>
      <c r="Q740" s="150">
        <v>8.0000000000000007E-5</v>
      </c>
      <c r="R740" s="150">
        <f>Q740*H740</f>
        <v>2.8800000000000002E-3</v>
      </c>
      <c r="S740" s="150">
        <v>0</v>
      </c>
      <c r="T740" s="151">
        <f>S740*H740</f>
        <v>0</v>
      </c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R740" s="152" t="s">
        <v>235</v>
      </c>
      <c r="AT740" s="152" t="s">
        <v>137</v>
      </c>
      <c r="AU740" s="152" t="s">
        <v>82</v>
      </c>
      <c r="AY740" s="20" t="s">
        <v>135</v>
      </c>
      <c r="BE740" s="153">
        <f>IF(N740="základní",J740,0)</f>
        <v>0</v>
      </c>
      <c r="BF740" s="153">
        <f>IF(N740="snížená",J740,0)</f>
        <v>0</v>
      </c>
      <c r="BG740" s="153">
        <f>IF(N740="zákl. přenesená",J740,0)</f>
        <v>0</v>
      </c>
      <c r="BH740" s="153">
        <f>IF(N740="sníž. přenesená",J740,0)</f>
        <v>0</v>
      </c>
      <c r="BI740" s="153">
        <f>IF(N740="nulová",J740,0)</f>
        <v>0</v>
      </c>
      <c r="BJ740" s="20" t="s">
        <v>80</v>
      </c>
      <c r="BK740" s="153">
        <f>ROUND(I740*H740,2)</f>
        <v>0</v>
      </c>
      <c r="BL740" s="20" t="s">
        <v>235</v>
      </c>
      <c r="BM740" s="152" t="s">
        <v>1329</v>
      </c>
    </row>
    <row r="741" spans="1:65" s="2" customFormat="1">
      <c r="A741" s="35"/>
      <c r="B741" s="36"/>
      <c r="C741" s="35"/>
      <c r="D741" s="154" t="s">
        <v>144</v>
      </c>
      <c r="E741" s="35"/>
      <c r="F741" s="155" t="s">
        <v>1330</v>
      </c>
      <c r="G741" s="35"/>
      <c r="H741" s="35"/>
      <c r="I741" s="156"/>
      <c r="J741" s="35"/>
      <c r="K741" s="35"/>
      <c r="L741" s="36"/>
      <c r="M741" s="157"/>
      <c r="N741" s="158"/>
      <c r="O741" s="56"/>
      <c r="P741" s="56"/>
      <c r="Q741" s="56"/>
      <c r="R741" s="56"/>
      <c r="S741" s="56"/>
      <c r="T741" s="57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T741" s="20" t="s">
        <v>144</v>
      </c>
      <c r="AU741" s="20" t="s">
        <v>82</v>
      </c>
    </row>
    <row r="742" spans="1:65" s="2" customFormat="1" ht="16.5" customHeight="1">
      <c r="A742" s="35"/>
      <c r="B742" s="140"/>
      <c r="C742" s="168" t="s">
        <v>1331</v>
      </c>
      <c r="D742" s="168" t="s">
        <v>202</v>
      </c>
      <c r="E742" s="169" t="s">
        <v>1303</v>
      </c>
      <c r="F742" s="170" t="s">
        <v>1304</v>
      </c>
      <c r="G742" s="171" t="s">
        <v>140</v>
      </c>
      <c r="H742" s="172">
        <v>7.92</v>
      </c>
      <c r="I742" s="173"/>
      <c r="J742" s="174">
        <f>ROUND(I742*H742,2)</f>
        <v>0</v>
      </c>
      <c r="K742" s="170" t="s">
        <v>3</v>
      </c>
      <c r="L742" s="175"/>
      <c r="M742" s="176" t="s">
        <v>3</v>
      </c>
      <c r="N742" s="177" t="s">
        <v>43</v>
      </c>
      <c r="O742" s="56"/>
      <c r="P742" s="150">
        <f>O742*H742</f>
        <v>0</v>
      </c>
      <c r="Q742" s="150">
        <v>2.5999999999999999E-3</v>
      </c>
      <c r="R742" s="150">
        <f>Q742*H742</f>
        <v>2.0591999999999999E-2</v>
      </c>
      <c r="S742" s="150">
        <v>0</v>
      </c>
      <c r="T742" s="151">
        <f>S742*H742</f>
        <v>0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152" t="s">
        <v>324</v>
      </c>
      <c r="AT742" s="152" t="s">
        <v>202</v>
      </c>
      <c r="AU742" s="152" t="s">
        <v>82</v>
      </c>
      <c r="AY742" s="20" t="s">
        <v>135</v>
      </c>
      <c r="BE742" s="153">
        <f>IF(N742="základní",J742,0)</f>
        <v>0</v>
      </c>
      <c r="BF742" s="153">
        <f>IF(N742="snížená",J742,0)</f>
        <v>0</v>
      </c>
      <c r="BG742" s="153">
        <f>IF(N742="zákl. přenesená",J742,0)</f>
        <v>0</v>
      </c>
      <c r="BH742" s="153">
        <f>IF(N742="sníž. přenesená",J742,0)</f>
        <v>0</v>
      </c>
      <c r="BI742" s="153">
        <f>IF(N742="nulová",J742,0)</f>
        <v>0</v>
      </c>
      <c r="BJ742" s="20" t="s">
        <v>80</v>
      </c>
      <c r="BK742" s="153">
        <f>ROUND(I742*H742,2)</f>
        <v>0</v>
      </c>
      <c r="BL742" s="20" t="s">
        <v>235</v>
      </c>
      <c r="BM742" s="152" t="s">
        <v>1332</v>
      </c>
    </row>
    <row r="743" spans="1:65" s="13" customFormat="1">
      <c r="B743" s="159"/>
      <c r="D743" s="160" t="s">
        <v>146</v>
      </c>
      <c r="F743" s="162" t="s">
        <v>1333</v>
      </c>
      <c r="H743" s="163">
        <v>7.92</v>
      </c>
      <c r="I743" s="164"/>
      <c r="L743" s="159"/>
      <c r="M743" s="165"/>
      <c r="N743" s="166"/>
      <c r="O743" s="166"/>
      <c r="P743" s="166"/>
      <c r="Q743" s="166"/>
      <c r="R743" s="166"/>
      <c r="S743" s="166"/>
      <c r="T743" s="167"/>
      <c r="AT743" s="161" t="s">
        <v>146</v>
      </c>
      <c r="AU743" s="161" t="s">
        <v>82</v>
      </c>
      <c r="AV743" s="13" t="s">
        <v>82</v>
      </c>
      <c r="AW743" s="13" t="s">
        <v>4</v>
      </c>
      <c r="AX743" s="13" t="s">
        <v>80</v>
      </c>
      <c r="AY743" s="161" t="s">
        <v>135</v>
      </c>
    </row>
    <row r="744" spans="1:65" s="2" customFormat="1" ht="16.5" customHeight="1">
      <c r="A744" s="35"/>
      <c r="B744" s="140"/>
      <c r="C744" s="141" t="s">
        <v>1334</v>
      </c>
      <c r="D744" s="141" t="s">
        <v>137</v>
      </c>
      <c r="E744" s="142" t="s">
        <v>1335</v>
      </c>
      <c r="F744" s="143" t="s">
        <v>1336</v>
      </c>
      <c r="G744" s="144" t="s">
        <v>291</v>
      </c>
      <c r="H744" s="145">
        <v>567.85299999999995</v>
      </c>
      <c r="I744" s="146"/>
      <c r="J744" s="147">
        <f>ROUND(I744*H744,2)</f>
        <v>0</v>
      </c>
      <c r="K744" s="143" t="s">
        <v>141</v>
      </c>
      <c r="L744" s="36"/>
      <c r="M744" s="148" t="s">
        <v>3</v>
      </c>
      <c r="N744" s="149" t="s">
        <v>43</v>
      </c>
      <c r="O744" s="56"/>
      <c r="P744" s="150">
        <f>O744*H744</f>
        <v>0</v>
      </c>
      <c r="Q744" s="150">
        <v>1.0000000000000001E-5</v>
      </c>
      <c r="R744" s="150">
        <f>Q744*H744</f>
        <v>5.6785300000000002E-3</v>
      </c>
      <c r="S744" s="150">
        <v>0</v>
      </c>
      <c r="T744" s="151">
        <f>S744*H744</f>
        <v>0</v>
      </c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R744" s="152" t="s">
        <v>235</v>
      </c>
      <c r="AT744" s="152" t="s">
        <v>137</v>
      </c>
      <c r="AU744" s="152" t="s">
        <v>82</v>
      </c>
      <c r="AY744" s="20" t="s">
        <v>135</v>
      </c>
      <c r="BE744" s="153">
        <f>IF(N744="základní",J744,0)</f>
        <v>0</v>
      </c>
      <c r="BF744" s="153">
        <f>IF(N744="snížená",J744,0)</f>
        <v>0</v>
      </c>
      <c r="BG744" s="153">
        <f>IF(N744="zákl. přenesená",J744,0)</f>
        <v>0</v>
      </c>
      <c r="BH744" s="153">
        <f>IF(N744="sníž. přenesená",J744,0)</f>
        <v>0</v>
      </c>
      <c r="BI744" s="153">
        <f>IF(N744="nulová",J744,0)</f>
        <v>0</v>
      </c>
      <c r="BJ744" s="20" t="s">
        <v>80</v>
      </c>
      <c r="BK744" s="153">
        <f>ROUND(I744*H744,2)</f>
        <v>0</v>
      </c>
      <c r="BL744" s="20" t="s">
        <v>235</v>
      </c>
      <c r="BM744" s="152" t="s">
        <v>1337</v>
      </c>
    </row>
    <row r="745" spans="1:65" s="2" customFormat="1">
      <c r="A745" s="35"/>
      <c r="B745" s="36"/>
      <c r="C745" s="35"/>
      <c r="D745" s="154" t="s">
        <v>144</v>
      </c>
      <c r="E745" s="35"/>
      <c r="F745" s="155" t="s">
        <v>1338</v>
      </c>
      <c r="G745" s="35"/>
      <c r="H745" s="35"/>
      <c r="I745" s="156"/>
      <c r="J745" s="35"/>
      <c r="K745" s="35"/>
      <c r="L745" s="36"/>
      <c r="M745" s="157"/>
      <c r="N745" s="158"/>
      <c r="O745" s="56"/>
      <c r="P745" s="56"/>
      <c r="Q745" s="56"/>
      <c r="R745" s="56"/>
      <c r="S745" s="56"/>
      <c r="T745" s="57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T745" s="20" t="s">
        <v>144</v>
      </c>
      <c r="AU745" s="20" t="s">
        <v>82</v>
      </c>
    </row>
    <row r="746" spans="1:65" s="2" customFormat="1" ht="16.5" customHeight="1">
      <c r="A746" s="35"/>
      <c r="B746" s="140"/>
      <c r="C746" s="168" t="s">
        <v>1339</v>
      </c>
      <c r="D746" s="168" t="s">
        <v>202</v>
      </c>
      <c r="E746" s="169" t="s">
        <v>1340</v>
      </c>
      <c r="F746" s="170" t="s">
        <v>1341</v>
      </c>
      <c r="G746" s="171" t="s">
        <v>291</v>
      </c>
      <c r="H746" s="172">
        <v>555.60400000000004</v>
      </c>
      <c r="I746" s="173"/>
      <c r="J746" s="174">
        <f>ROUND(I746*H746,2)</f>
        <v>0</v>
      </c>
      <c r="K746" s="170" t="s">
        <v>141</v>
      </c>
      <c r="L746" s="175"/>
      <c r="M746" s="176" t="s">
        <v>3</v>
      </c>
      <c r="N746" s="177" t="s">
        <v>43</v>
      </c>
      <c r="O746" s="56"/>
      <c r="P746" s="150">
        <f>O746*H746</f>
        <v>0</v>
      </c>
      <c r="Q746" s="150">
        <v>2.7999999999999998E-4</v>
      </c>
      <c r="R746" s="150">
        <f>Q746*H746</f>
        <v>0.15556912000000001</v>
      </c>
      <c r="S746" s="150">
        <v>0</v>
      </c>
      <c r="T746" s="151">
        <f>S746*H746</f>
        <v>0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152" t="s">
        <v>324</v>
      </c>
      <c r="AT746" s="152" t="s">
        <v>202</v>
      </c>
      <c r="AU746" s="152" t="s">
        <v>82</v>
      </c>
      <c r="AY746" s="20" t="s">
        <v>135</v>
      </c>
      <c r="BE746" s="153">
        <f>IF(N746="základní",J746,0)</f>
        <v>0</v>
      </c>
      <c r="BF746" s="153">
        <f>IF(N746="snížená",J746,0)</f>
        <v>0</v>
      </c>
      <c r="BG746" s="153">
        <f>IF(N746="zákl. přenesená",J746,0)</f>
        <v>0</v>
      </c>
      <c r="BH746" s="153">
        <f>IF(N746="sníž. přenesená",J746,0)</f>
        <v>0</v>
      </c>
      <c r="BI746" s="153">
        <f>IF(N746="nulová",J746,0)</f>
        <v>0</v>
      </c>
      <c r="BJ746" s="20" t="s">
        <v>80</v>
      </c>
      <c r="BK746" s="153">
        <f>ROUND(I746*H746,2)</f>
        <v>0</v>
      </c>
      <c r="BL746" s="20" t="s">
        <v>235</v>
      </c>
      <c r="BM746" s="152" t="s">
        <v>1342</v>
      </c>
    </row>
    <row r="747" spans="1:65" s="13" customFormat="1">
      <c r="B747" s="159"/>
      <c r="D747" s="160" t="s">
        <v>146</v>
      </c>
      <c r="F747" s="162" t="s">
        <v>1343</v>
      </c>
      <c r="H747" s="163">
        <v>555.60400000000004</v>
      </c>
      <c r="I747" s="164"/>
      <c r="L747" s="159"/>
      <c r="M747" s="165"/>
      <c r="N747" s="166"/>
      <c r="O747" s="166"/>
      <c r="P747" s="166"/>
      <c r="Q747" s="166"/>
      <c r="R747" s="166"/>
      <c r="S747" s="166"/>
      <c r="T747" s="167"/>
      <c r="AT747" s="161" t="s">
        <v>146</v>
      </c>
      <c r="AU747" s="161" t="s">
        <v>82</v>
      </c>
      <c r="AV747" s="13" t="s">
        <v>82</v>
      </c>
      <c r="AW747" s="13" t="s">
        <v>4</v>
      </c>
      <c r="AX747" s="13" t="s">
        <v>80</v>
      </c>
      <c r="AY747" s="161" t="s">
        <v>135</v>
      </c>
    </row>
    <row r="748" spans="1:65" s="2" customFormat="1" ht="16.5" customHeight="1">
      <c r="A748" s="35"/>
      <c r="B748" s="140"/>
      <c r="C748" s="141" t="s">
        <v>1344</v>
      </c>
      <c r="D748" s="141" t="s">
        <v>137</v>
      </c>
      <c r="E748" s="142" t="s">
        <v>1345</v>
      </c>
      <c r="F748" s="143" t="s">
        <v>1346</v>
      </c>
      <c r="G748" s="144" t="s">
        <v>291</v>
      </c>
      <c r="H748" s="145">
        <v>32.015000000000001</v>
      </c>
      <c r="I748" s="146"/>
      <c r="J748" s="147">
        <f>ROUND(I748*H748,2)</f>
        <v>0</v>
      </c>
      <c r="K748" s="143" t="s">
        <v>141</v>
      </c>
      <c r="L748" s="36"/>
      <c r="M748" s="148" t="s">
        <v>3</v>
      </c>
      <c r="N748" s="149" t="s">
        <v>43</v>
      </c>
      <c r="O748" s="56"/>
      <c r="P748" s="150">
        <f>O748*H748</f>
        <v>0</v>
      </c>
      <c r="Q748" s="150">
        <v>0</v>
      </c>
      <c r="R748" s="150">
        <f>Q748*H748</f>
        <v>0</v>
      </c>
      <c r="S748" s="150">
        <v>0</v>
      </c>
      <c r="T748" s="151">
        <f>S748*H748</f>
        <v>0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152" t="s">
        <v>235</v>
      </c>
      <c r="AT748" s="152" t="s">
        <v>137</v>
      </c>
      <c r="AU748" s="152" t="s">
        <v>82</v>
      </c>
      <c r="AY748" s="20" t="s">
        <v>135</v>
      </c>
      <c r="BE748" s="153">
        <f>IF(N748="základní",J748,0)</f>
        <v>0</v>
      </c>
      <c r="BF748" s="153">
        <f>IF(N748="snížená",J748,0)</f>
        <v>0</v>
      </c>
      <c r="BG748" s="153">
        <f>IF(N748="zákl. přenesená",J748,0)</f>
        <v>0</v>
      </c>
      <c r="BH748" s="153">
        <f>IF(N748="sníž. přenesená",J748,0)</f>
        <v>0</v>
      </c>
      <c r="BI748" s="153">
        <f>IF(N748="nulová",J748,0)</f>
        <v>0</v>
      </c>
      <c r="BJ748" s="20" t="s">
        <v>80</v>
      </c>
      <c r="BK748" s="153">
        <f>ROUND(I748*H748,2)</f>
        <v>0</v>
      </c>
      <c r="BL748" s="20" t="s">
        <v>235</v>
      </c>
      <c r="BM748" s="152" t="s">
        <v>1347</v>
      </c>
    </row>
    <row r="749" spans="1:65" s="2" customFormat="1">
      <c r="A749" s="35"/>
      <c r="B749" s="36"/>
      <c r="C749" s="35"/>
      <c r="D749" s="154" t="s">
        <v>144</v>
      </c>
      <c r="E749" s="35"/>
      <c r="F749" s="155" t="s">
        <v>1348</v>
      </c>
      <c r="G749" s="35"/>
      <c r="H749" s="35"/>
      <c r="I749" s="156"/>
      <c r="J749" s="35"/>
      <c r="K749" s="35"/>
      <c r="L749" s="36"/>
      <c r="M749" s="157"/>
      <c r="N749" s="158"/>
      <c r="O749" s="56"/>
      <c r="P749" s="56"/>
      <c r="Q749" s="56"/>
      <c r="R749" s="56"/>
      <c r="S749" s="56"/>
      <c r="T749" s="57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T749" s="20" t="s">
        <v>144</v>
      </c>
      <c r="AU749" s="20" t="s">
        <v>82</v>
      </c>
    </row>
    <row r="750" spans="1:65" s="13" customFormat="1">
      <c r="B750" s="159"/>
      <c r="D750" s="160" t="s">
        <v>146</v>
      </c>
      <c r="E750" s="161" t="s">
        <v>3</v>
      </c>
      <c r="F750" s="162" t="s">
        <v>1349</v>
      </c>
      <c r="H750" s="163">
        <v>25.015000000000001</v>
      </c>
      <c r="I750" s="164"/>
      <c r="L750" s="159"/>
      <c r="M750" s="165"/>
      <c r="N750" s="166"/>
      <c r="O750" s="166"/>
      <c r="P750" s="166"/>
      <c r="Q750" s="166"/>
      <c r="R750" s="166"/>
      <c r="S750" s="166"/>
      <c r="T750" s="167"/>
      <c r="AT750" s="161" t="s">
        <v>146</v>
      </c>
      <c r="AU750" s="161" t="s">
        <v>82</v>
      </c>
      <c r="AV750" s="13" t="s">
        <v>82</v>
      </c>
      <c r="AW750" s="13" t="s">
        <v>33</v>
      </c>
      <c r="AX750" s="13" t="s">
        <v>72</v>
      </c>
      <c r="AY750" s="161" t="s">
        <v>135</v>
      </c>
    </row>
    <row r="751" spans="1:65" s="13" customFormat="1">
      <c r="B751" s="159"/>
      <c r="D751" s="160" t="s">
        <v>146</v>
      </c>
      <c r="E751" s="161" t="s">
        <v>3</v>
      </c>
      <c r="F751" s="162" t="s">
        <v>1350</v>
      </c>
      <c r="H751" s="163">
        <v>7</v>
      </c>
      <c r="I751" s="164"/>
      <c r="L751" s="159"/>
      <c r="M751" s="165"/>
      <c r="N751" s="166"/>
      <c r="O751" s="166"/>
      <c r="P751" s="166"/>
      <c r="Q751" s="166"/>
      <c r="R751" s="166"/>
      <c r="S751" s="166"/>
      <c r="T751" s="167"/>
      <c r="AT751" s="161" t="s">
        <v>146</v>
      </c>
      <c r="AU751" s="161" t="s">
        <v>82</v>
      </c>
      <c r="AV751" s="13" t="s">
        <v>82</v>
      </c>
      <c r="AW751" s="13" t="s">
        <v>33</v>
      </c>
      <c r="AX751" s="13" t="s">
        <v>72</v>
      </c>
      <c r="AY751" s="161" t="s">
        <v>135</v>
      </c>
    </row>
    <row r="752" spans="1:65" s="14" customFormat="1">
      <c r="B752" s="178"/>
      <c r="D752" s="160" t="s">
        <v>146</v>
      </c>
      <c r="E752" s="179" t="s">
        <v>3</v>
      </c>
      <c r="F752" s="180" t="s">
        <v>215</v>
      </c>
      <c r="H752" s="181">
        <v>32.015000000000001</v>
      </c>
      <c r="I752" s="182"/>
      <c r="L752" s="178"/>
      <c r="M752" s="183"/>
      <c r="N752" s="184"/>
      <c r="O752" s="184"/>
      <c r="P752" s="184"/>
      <c r="Q752" s="184"/>
      <c r="R752" s="184"/>
      <c r="S752" s="184"/>
      <c r="T752" s="185"/>
      <c r="AT752" s="179" t="s">
        <v>146</v>
      </c>
      <c r="AU752" s="179" t="s">
        <v>82</v>
      </c>
      <c r="AV752" s="14" t="s">
        <v>142</v>
      </c>
      <c r="AW752" s="14" t="s">
        <v>33</v>
      </c>
      <c r="AX752" s="14" t="s">
        <v>80</v>
      </c>
      <c r="AY752" s="179" t="s">
        <v>135</v>
      </c>
    </row>
    <row r="753" spans="1:65" s="2" customFormat="1" ht="16.5" customHeight="1">
      <c r="A753" s="35"/>
      <c r="B753" s="140"/>
      <c r="C753" s="168" t="s">
        <v>1351</v>
      </c>
      <c r="D753" s="168" t="s">
        <v>202</v>
      </c>
      <c r="E753" s="169" t="s">
        <v>1352</v>
      </c>
      <c r="F753" s="170" t="s">
        <v>1353</v>
      </c>
      <c r="G753" s="171" t="s">
        <v>291</v>
      </c>
      <c r="H753" s="172">
        <v>32.655000000000001</v>
      </c>
      <c r="I753" s="173"/>
      <c r="J753" s="174">
        <f>ROUND(I753*H753,2)</f>
        <v>0</v>
      </c>
      <c r="K753" s="170" t="s">
        <v>141</v>
      </c>
      <c r="L753" s="175"/>
      <c r="M753" s="176" t="s">
        <v>3</v>
      </c>
      <c r="N753" s="177" t="s">
        <v>43</v>
      </c>
      <c r="O753" s="56"/>
      <c r="P753" s="150">
        <f>O753*H753</f>
        <v>0</v>
      </c>
      <c r="Q753" s="150">
        <v>2.0000000000000001E-4</v>
      </c>
      <c r="R753" s="150">
        <f>Q753*H753</f>
        <v>6.5310000000000003E-3</v>
      </c>
      <c r="S753" s="150">
        <v>0</v>
      </c>
      <c r="T753" s="151">
        <f>S753*H753</f>
        <v>0</v>
      </c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R753" s="152" t="s">
        <v>324</v>
      </c>
      <c r="AT753" s="152" t="s">
        <v>202</v>
      </c>
      <c r="AU753" s="152" t="s">
        <v>82</v>
      </c>
      <c r="AY753" s="20" t="s">
        <v>135</v>
      </c>
      <c r="BE753" s="153">
        <f>IF(N753="základní",J753,0)</f>
        <v>0</v>
      </c>
      <c r="BF753" s="153">
        <f>IF(N753="snížená",J753,0)</f>
        <v>0</v>
      </c>
      <c r="BG753" s="153">
        <f>IF(N753="zákl. přenesená",J753,0)</f>
        <v>0</v>
      </c>
      <c r="BH753" s="153">
        <f>IF(N753="sníž. přenesená",J753,0)</f>
        <v>0</v>
      </c>
      <c r="BI753" s="153">
        <f>IF(N753="nulová",J753,0)</f>
        <v>0</v>
      </c>
      <c r="BJ753" s="20" t="s">
        <v>80</v>
      </c>
      <c r="BK753" s="153">
        <f>ROUND(I753*H753,2)</f>
        <v>0</v>
      </c>
      <c r="BL753" s="20" t="s">
        <v>235</v>
      </c>
      <c r="BM753" s="152" t="s">
        <v>1354</v>
      </c>
    </row>
    <row r="754" spans="1:65" s="13" customFormat="1">
      <c r="B754" s="159"/>
      <c r="D754" s="160" t="s">
        <v>146</v>
      </c>
      <c r="F754" s="162" t="s">
        <v>1355</v>
      </c>
      <c r="H754" s="163">
        <v>32.655000000000001</v>
      </c>
      <c r="I754" s="164"/>
      <c r="L754" s="159"/>
      <c r="M754" s="165"/>
      <c r="N754" s="166"/>
      <c r="O754" s="166"/>
      <c r="P754" s="166"/>
      <c r="Q754" s="166"/>
      <c r="R754" s="166"/>
      <c r="S754" s="166"/>
      <c r="T754" s="167"/>
      <c r="AT754" s="161" t="s">
        <v>146</v>
      </c>
      <c r="AU754" s="161" t="s">
        <v>82</v>
      </c>
      <c r="AV754" s="13" t="s">
        <v>82</v>
      </c>
      <c r="AW754" s="13" t="s">
        <v>4</v>
      </c>
      <c r="AX754" s="13" t="s">
        <v>80</v>
      </c>
      <c r="AY754" s="161" t="s">
        <v>135</v>
      </c>
    </row>
    <row r="755" spans="1:65" s="2" customFormat="1" ht="16.5" customHeight="1">
      <c r="A755" s="35"/>
      <c r="B755" s="140"/>
      <c r="C755" s="141" t="s">
        <v>1356</v>
      </c>
      <c r="D755" s="141" t="s">
        <v>137</v>
      </c>
      <c r="E755" s="142" t="s">
        <v>1357</v>
      </c>
      <c r="F755" s="143" t="s">
        <v>1358</v>
      </c>
      <c r="G755" s="144" t="s">
        <v>291</v>
      </c>
      <c r="H755" s="145">
        <v>36</v>
      </c>
      <c r="I755" s="146"/>
      <c r="J755" s="147">
        <f>ROUND(I755*H755,2)</f>
        <v>0</v>
      </c>
      <c r="K755" s="143" t="s">
        <v>141</v>
      </c>
      <c r="L755" s="36"/>
      <c r="M755" s="148" t="s">
        <v>3</v>
      </c>
      <c r="N755" s="149" t="s">
        <v>43</v>
      </c>
      <c r="O755" s="56"/>
      <c r="P755" s="150">
        <f>O755*H755</f>
        <v>0</v>
      </c>
      <c r="Q755" s="150">
        <v>0</v>
      </c>
      <c r="R755" s="150">
        <f>Q755*H755</f>
        <v>0</v>
      </c>
      <c r="S755" s="150">
        <v>0</v>
      </c>
      <c r="T755" s="151">
        <f>S755*H755</f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52" t="s">
        <v>235</v>
      </c>
      <c r="AT755" s="152" t="s">
        <v>137</v>
      </c>
      <c r="AU755" s="152" t="s">
        <v>82</v>
      </c>
      <c r="AY755" s="20" t="s">
        <v>135</v>
      </c>
      <c r="BE755" s="153">
        <f>IF(N755="základní",J755,0)</f>
        <v>0</v>
      </c>
      <c r="BF755" s="153">
        <f>IF(N755="snížená",J755,0)</f>
        <v>0</v>
      </c>
      <c r="BG755" s="153">
        <f>IF(N755="zákl. přenesená",J755,0)</f>
        <v>0</v>
      </c>
      <c r="BH755" s="153">
        <f>IF(N755="sníž. přenesená",J755,0)</f>
        <v>0</v>
      </c>
      <c r="BI755" s="153">
        <f>IF(N755="nulová",J755,0)</f>
        <v>0</v>
      </c>
      <c r="BJ755" s="20" t="s">
        <v>80</v>
      </c>
      <c r="BK755" s="153">
        <f>ROUND(I755*H755,2)</f>
        <v>0</v>
      </c>
      <c r="BL755" s="20" t="s">
        <v>235</v>
      </c>
      <c r="BM755" s="152" t="s">
        <v>1359</v>
      </c>
    </row>
    <row r="756" spans="1:65" s="2" customFormat="1">
      <c r="A756" s="35"/>
      <c r="B756" s="36"/>
      <c r="C756" s="35"/>
      <c r="D756" s="154" t="s">
        <v>144</v>
      </c>
      <c r="E756" s="35"/>
      <c r="F756" s="155" t="s">
        <v>1360</v>
      </c>
      <c r="G756" s="35"/>
      <c r="H756" s="35"/>
      <c r="I756" s="156"/>
      <c r="J756" s="35"/>
      <c r="K756" s="35"/>
      <c r="L756" s="36"/>
      <c r="M756" s="157"/>
      <c r="N756" s="158"/>
      <c r="O756" s="56"/>
      <c r="P756" s="56"/>
      <c r="Q756" s="56"/>
      <c r="R756" s="56"/>
      <c r="S756" s="56"/>
      <c r="T756" s="57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T756" s="20" t="s">
        <v>144</v>
      </c>
      <c r="AU756" s="20" t="s">
        <v>82</v>
      </c>
    </row>
    <row r="757" spans="1:65" s="2" customFormat="1" ht="16.5" customHeight="1">
      <c r="A757" s="35"/>
      <c r="B757" s="140"/>
      <c r="C757" s="168" t="s">
        <v>1361</v>
      </c>
      <c r="D757" s="168" t="s">
        <v>202</v>
      </c>
      <c r="E757" s="169" t="s">
        <v>1362</v>
      </c>
      <c r="F757" s="170" t="s">
        <v>1363</v>
      </c>
      <c r="G757" s="171" t="s">
        <v>291</v>
      </c>
      <c r="H757" s="172">
        <v>36.72</v>
      </c>
      <c r="I757" s="173"/>
      <c r="J757" s="174">
        <f>ROUND(I757*H757,2)</f>
        <v>0</v>
      </c>
      <c r="K757" s="170" t="s">
        <v>141</v>
      </c>
      <c r="L757" s="175"/>
      <c r="M757" s="176" t="s">
        <v>3</v>
      </c>
      <c r="N757" s="177" t="s">
        <v>43</v>
      </c>
      <c r="O757" s="56"/>
      <c r="P757" s="150">
        <f>O757*H757</f>
        <v>0</v>
      </c>
      <c r="Q757" s="150">
        <v>2.5000000000000001E-4</v>
      </c>
      <c r="R757" s="150">
        <f>Q757*H757</f>
        <v>9.1800000000000007E-3</v>
      </c>
      <c r="S757" s="150">
        <v>0</v>
      </c>
      <c r="T757" s="151">
        <f>S757*H757</f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52" t="s">
        <v>324</v>
      </c>
      <c r="AT757" s="152" t="s">
        <v>202</v>
      </c>
      <c r="AU757" s="152" t="s">
        <v>82</v>
      </c>
      <c r="AY757" s="20" t="s">
        <v>135</v>
      </c>
      <c r="BE757" s="153">
        <f>IF(N757="základní",J757,0)</f>
        <v>0</v>
      </c>
      <c r="BF757" s="153">
        <f>IF(N757="snížená",J757,0)</f>
        <v>0</v>
      </c>
      <c r="BG757" s="153">
        <f>IF(N757="zákl. přenesená",J757,0)</f>
        <v>0</v>
      </c>
      <c r="BH757" s="153">
        <f>IF(N757="sníž. přenesená",J757,0)</f>
        <v>0</v>
      </c>
      <c r="BI757" s="153">
        <f>IF(N757="nulová",J757,0)</f>
        <v>0</v>
      </c>
      <c r="BJ757" s="20" t="s">
        <v>80</v>
      </c>
      <c r="BK757" s="153">
        <f>ROUND(I757*H757,2)</f>
        <v>0</v>
      </c>
      <c r="BL757" s="20" t="s">
        <v>235</v>
      </c>
      <c r="BM757" s="152" t="s">
        <v>1364</v>
      </c>
    </row>
    <row r="758" spans="1:65" s="13" customFormat="1">
      <c r="B758" s="159"/>
      <c r="D758" s="160" t="s">
        <v>146</v>
      </c>
      <c r="F758" s="162" t="s">
        <v>1365</v>
      </c>
      <c r="H758" s="163">
        <v>36.72</v>
      </c>
      <c r="I758" s="164"/>
      <c r="L758" s="159"/>
      <c r="M758" s="165"/>
      <c r="N758" s="166"/>
      <c r="O758" s="166"/>
      <c r="P758" s="166"/>
      <c r="Q758" s="166"/>
      <c r="R758" s="166"/>
      <c r="S758" s="166"/>
      <c r="T758" s="167"/>
      <c r="AT758" s="161" t="s">
        <v>146</v>
      </c>
      <c r="AU758" s="161" t="s">
        <v>82</v>
      </c>
      <c r="AV758" s="13" t="s">
        <v>82</v>
      </c>
      <c r="AW758" s="13" t="s">
        <v>4</v>
      </c>
      <c r="AX758" s="13" t="s">
        <v>80</v>
      </c>
      <c r="AY758" s="161" t="s">
        <v>135</v>
      </c>
    </row>
    <row r="759" spans="1:65" s="2" customFormat="1" ht="16.5" customHeight="1">
      <c r="A759" s="35"/>
      <c r="B759" s="140"/>
      <c r="C759" s="141" t="s">
        <v>1366</v>
      </c>
      <c r="D759" s="141" t="s">
        <v>137</v>
      </c>
      <c r="E759" s="142" t="s">
        <v>1367</v>
      </c>
      <c r="F759" s="143" t="s">
        <v>1368</v>
      </c>
      <c r="G759" s="144" t="s">
        <v>140</v>
      </c>
      <c r="H759" s="145">
        <v>546.79</v>
      </c>
      <c r="I759" s="146"/>
      <c r="J759" s="147">
        <f>ROUND(I759*H759,2)</f>
        <v>0</v>
      </c>
      <c r="K759" s="143" t="s">
        <v>141</v>
      </c>
      <c r="L759" s="36"/>
      <c r="M759" s="148" t="s">
        <v>3</v>
      </c>
      <c r="N759" s="149" t="s">
        <v>43</v>
      </c>
      <c r="O759" s="56"/>
      <c r="P759" s="150">
        <f>O759*H759</f>
        <v>0</v>
      </c>
      <c r="Q759" s="150">
        <v>0</v>
      </c>
      <c r="R759" s="150">
        <f>Q759*H759</f>
        <v>0</v>
      </c>
      <c r="S759" s="150">
        <v>0</v>
      </c>
      <c r="T759" s="151">
        <f>S759*H759</f>
        <v>0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52" t="s">
        <v>235</v>
      </c>
      <c r="AT759" s="152" t="s">
        <v>137</v>
      </c>
      <c r="AU759" s="152" t="s">
        <v>82</v>
      </c>
      <c r="AY759" s="20" t="s">
        <v>135</v>
      </c>
      <c r="BE759" s="153">
        <f>IF(N759="základní",J759,0)</f>
        <v>0</v>
      </c>
      <c r="BF759" s="153">
        <f>IF(N759="snížená",J759,0)</f>
        <v>0</v>
      </c>
      <c r="BG759" s="153">
        <f>IF(N759="zákl. přenesená",J759,0)</f>
        <v>0</v>
      </c>
      <c r="BH759" s="153">
        <f>IF(N759="sníž. přenesená",J759,0)</f>
        <v>0</v>
      </c>
      <c r="BI759" s="153">
        <f>IF(N759="nulová",J759,0)</f>
        <v>0</v>
      </c>
      <c r="BJ759" s="20" t="s">
        <v>80</v>
      </c>
      <c r="BK759" s="153">
        <f>ROUND(I759*H759,2)</f>
        <v>0</v>
      </c>
      <c r="BL759" s="20" t="s">
        <v>235</v>
      </c>
      <c r="BM759" s="152" t="s">
        <v>1369</v>
      </c>
    </row>
    <row r="760" spans="1:65" s="2" customFormat="1">
      <c r="A760" s="35"/>
      <c r="B760" s="36"/>
      <c r="C760" s="35"/>
      <c r="D760" s="154" t="s">
        <v>144</v>
      </c>
      <c r="E760" s="35"/>
      <c r="F760" s="155" t="s">
        <v>1370</v>
      </c>
      <c r="G760" s="35"/>
      <c r="H760" s="35"/>
      <c r="I760" s="156"/>
      <c r="J760" s="35"/>
      <c r="K760" s="35"/>
      <c r="L760" s="36"/>
      <c r="M760" s="157"/>
      <c r="N760" s="158"/>
      <c r="O760" s="56"/>
      <c r="P760" s="56"/>
      <c r="Q760" s="56"/>
      <c r="R760" s="56"/>
      <c r="S760" s="56"/>
      <c r="T760" s="57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T760" s="20" t="s">
        <v>144</v>
      </c>
      <c r="AU760" s="20" t="s">
        <v>82</v>
      </c>
    </row>
    <row r="761" spans="1:65" s="2" customFormat="1" ht="16.5" customHeight="1">
      <c r="A761" s="35"/>
      <c r="B761" s="140"/>
      <c r="C761" s="141" t="s">
        <v>1371</v>
      </c>
      <c r="D761" s="141" t="s">
        <v>137</v>
      </c>
      <c r="E761" s="142" t="s">
        <v>1372</v>
      </c>
      <c r="F761" s="143" t="s">
        <v>1373</v>
      </c>
      <c r="G761" s="144" t="s">
        <v>291</v>
      </c>
      <c r="H761" s="145">
        <v>15.48</v>
      </c>
      <c r="I761" s="146"/>
      <c r="J761" s="147">
        <f>ROUND(I761*H761,2)</f>
        <v>0</v>
      </c>
      <c r="K761" s="143" t="s">
        <v>141</v>
      </c>
      <c r="L761" s="36"/>
      <c r="M761" s="148" t="s">
        <v>3</v>
      </c>
      <c r="N761" s="149" t="s">
        <v>43</v>
      </c>
      <c r="O761" s="56"/>
      <c r="P761" s="150">
        <f>O761*H761</f>
        <v>0</v>
      </c>
      <c r="Q761" s="150">
        <v>0</v>
      </c>
      <c r="R761" s="150">
        <f>Q761*H761</f>
        <v>0</v>
      </c>
      <c r="S761" s="150">
        <v>0</v>
      </c>
      <c r="T761" s="151">
        <f>S761*H761</f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152" t="s">
        <v>235</v>
      </c>
      <c r="AT761" s="152" t="s">
        <v>137</v>
      </c>
      <c r="AU761" s="152" t="s">
        <v>82</v>
      </c>
      <c r="AY761" s="20" t="s">
        <v>135</v>
      </c>
      <c r="BE761" s="153">
        <f>IF(N761="základní",J761,0)</f>
        <v>0</v>
      </c>
      <c r="BF761" s="153">
        <f>IF(N761="snížená",J761,0)</f>
        <v>0</v>
      </c>
      <c r="BG761" s="153">
        <f>IF(N761="zákl. přenesená",J761,0)</f>
        <v>0</v>
      </c>
      <c r="BH761" s="153">
        <f>IF(N761="sníž. přenesená",J761,0)</f>
        <v>0</v>
      </c>
      <c r="BI761" s="153">
        <f>IF(N761="nulová",J761,0)</f>
        <v>0</v>
      </c>
      <c r="BJ761" s="20" t="s">
        <v>80</v>
      </c>
      <c r="BK761" s="153">
        <f>ROUND(I761*H761,2)</f>
        <v>0</v>
      </c>
      <c r="BL761" s="20" t="s">
        <v>235</v>
      </c>
      <c r="BM761" s="152" t="s">
        <v>1374</v>
      </c>
    </row>
    <row r="762" spans="1:65" s="2" customFormat="1">
      <c r="A762" s="35"/>
      <c r="B762" s="36"/>
      <c r="C762" s="35"/>
      <c r="D762" s="154" t="s">
        <v>144</v>
      </c>
      <c r="E762" s="35"/>
      <c r="F762" s="155" t="s">
        <v>1375</v>
      </c>
      <c r="G762" s="35"/>
      <c r="H762" s="35"/>
      <c r="I762" s="156"/>
      <c r="J762" s="35"/>
      <c r="K762" s="35"/>
      <c r="L762" s="36"/>
      <c r="M762" s="157"/>
      <c r="N762" s="158"/>
      <c r="O762" s="56"/>
      <c r="P762" s="56"/>
      <c r="Q762" s="56"/>
      <c r="R762" s="56"/>
      <c r="S762" s="56"/>
      <c r="T762" s="57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T762" s="20" t="s">
        <v>144</v>
      </c>
      <c r="AU762" s="20" t="s">
        <v>82</v>
      </c>
    </row>
    <row r="763" spans="1:65" s="13" customFormat="1">
      <c r="B763" s="159"/>
      <c r="D763" s="160" t="s">
        <v>146</v>
      </c>
      <c r="E763" s="161" t="s">
        <v>3</v>
      </c>
      <c r="F763" s="162" t="s">
        <v>1271</v>
      </c>
      <c r="H763" s="163">
        <v>15.48</v>
      </c>
      <c r="I763" s="164"/>
      <c r="L763" s="159"/>
      <c r="M763" s="165"/>
      <c r="N763" s="166"/>
      <c r="O763" s="166"/>
      <c r="P763" s="166"/>
      <c r="Q763" s="166"/>
      <c r="R763" s="166"/>
      <c r="S763" s="166"/>
      <c r="T763" s="167"/>
      <c r="AT763" s="161" t="s">
        <v>146</v>
      </c>
      <c r="AU763" s="161" t="s">
        <v>82</v>
      </c>
      <c r="AV763" s="13" t="s">
        <v>82</v>
      </c>
      <c r="AW763" s="13" t="s">
        <v>33</v>
      </c>
      <c r="AX763" s="13" t="s">
        <v>80</v>
      </c>
      <c r="AY763" s="161" t="s">
        <v>135</v>
      </c>
    </row>
    <row r="764" spans="1:65" s="2" customFormat="1" ht="24.2" customHeight="1">
      <c r="A764" s="35"/>
      <c r="B764" s="140"/>
      <c r="C764" s="141" t="s">
        <v>1376</v>
      </c>
      <c r="D764" s="141" t="s">
        <v>137</v>
      </c>
      <c r="E764" s="142" t="s">
        <v>1377</v>
      </c>
      <c r="F764" s="143" t="s">
        <v>1378</v>
      </c>
      <c r="G764" s="144" t="s">
        <v>785</v>
      </c>
      <c r="H764" s="201"/>
      <c r="I764" s="146"/>
      <c r="J764" s="147">
        <f>ROUND(I764*H764,2)</f>
        <v>0</v>
      </c>
      <c r="K764" s="143" t="s">
        <v>141</v>
      </c>
      <c r="L764" s="36"/>
      <c r="M764" s="148" t="s">
        <v>3</v>
      </c>
      <c r="N764" s="149" t="s">
        <v>43</v>
      </c>
      <c r="O764" s="56"/>
      <c r="P764" s="150">
        <f>O764*H764</f>
        <v>0</v>
      </c>
      <c r="Q764" s="150">
        <v>0</v>
      </c>
      <c r="R764" s="150">
        <f>Q764*H764</f>
        <v>0</v>
      </c>
      <c r="S764" s="150">
        <v>0</v>
      </c>
      <c r="T764" s="151">
        <f>S764*H764</f>
        <v>0</v>
      </c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R764" s="152" t="s">
        <v>235</v>
      </c>
      <c r="AT764" s="152" t="s">
        <v>137</v>
      </c>
      <c r="AU764" s="152" t="s">
        <v>82</v>
      </c>
      <c r="AY764" s="20" t="s">
        <v>135</v>
      </c>
      <c r="BE764" s="153">
        <f>IF(N764="základní",J764,0)</f>
        <v>0</v>
      </c>
      <c r="BF764" s="153">
        <f>IF(N764="snížená",J764,0)</f>
        <v>0</v>
      </c>
      <c r="BG764" s="153">
        <f>IF(N764="zákl. přenesená",J764,0)</f>
        <v>0</v>
      </c>
      <c r="BH764" s="153">
        <f>IF(N764="sníž. přenesená",J764,0)</f>
        <v>0</v>
      </c>
      <c r="BI764" s="153">
        <f>IF(N764="nulová",J764,0)</f>
        <v>0</v>
      </c>
      <c r="BJ764" s="20" t="s">
        <v>80</v>
      </c>
      <c r="BK764" s="153">
        <f>ROUND(I764*H764,2)</f>
        <v>0</v>
      </c>
      <c r="BL764" s="20" t="s">
        <v>235</v>
      </c>
      <c r="BM764" s="152" t="s">
        <v>1379</v>
      </c>
    </row>
    <row r="765" spans="1:65" s="2" customFormat="1">
      <c r="A765" s="35"/>
      <c r="B765" s="36"/>
      <c r="C765" s="35"/>
      <c r="D765" s="154" t="s">
        <v>144</v>
      </c>
      <c r="E765" s="35"/>
      <c r="F765" s="155" t="s">
        <v>1380</v>
      </c>
      <c r="G765" s="35"/>
      <c r="H765" s="35"/>
      <c r="I765" s="156"/>
      <c r="J765" s="35"/>
      <c r="K765" s="35"/>
      <c r="L765" s="36"/>
      <c r="M765" s="157"/>
      <c r="N765" s="158"/>
      <c r="O765" s="56"/>
      <c r="P765" s="56"/>
      <c r="Q765" s="56"/>
      <c r="R765" s="56"/>
      <c r="S765" s="56"/>
      <c r="T765" s="57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T765" s="20" t="s">
        <v>144</v>
      </c>
      <c r="AU765" s="20" t="s">
        <v>82</v>
      </c>
    </row>
    <row r="766" spans="1:65" s="12" customFormat="1" ht="22.9" customHeight="1">
      <c r="B766" s="127"/>
      <c r="D766" s="128" t="s">
        <v>71</v>
      </c>
      <c r="E766" s="138" t="s">
        <v>1381</v>
      </c>
      <c r="F766" s="138" t="s">
        <v>1382</v>
      </c>
      <c r="I766" s="130"/>
      <c r="J766" s="139">
        <f>BK766</f>
        <v>0</v>
      </c>
      <c r="L766" s="127"/>
      <c r="M766" s="132"/>
      <c r="N766" s="133"/>
      <c r="O766" s="133"/>
      <c r="P766" s="134">
        <f>SUM(P767:P790)</f>
        <v>0</v>
      </c>
      <c r="Q766" s="133"/>
      <c r="R766" s="134">
        <f>SUM(R767:R790)</f>
        <v>0.75914213000000008</v>
      </c>
      <c r="S766" s="133"/>
      <c r="T766" s="135">
        <f>SUM(T767:T790)</f>
        <v>0.75254240000000006</v>
      </c>
      <c r="AR766" s="128" t="s">
        <v>82</v>
      </c>
      <c r="AT766" s="136" t="s">
        <v>71</v>
      </c>
      <c r="AU766" s="136" t="s">
        <v>80</v>
      </c>
      <c r="AY766" s="128" t="s">
        <v>135</v>
      </c>
      <c r="BK766" s="137">
        <f>SUM(BK767:BK790)</f>
        <v>0</v>
      </c>
    </row>
    <row r="767" spans="1:65" s="2" customFormat="1" ht="16.5" customHeight="1">
      <c r="A767" s="35"/>
      <c r="B767" s="140"/>
      <c r="C767" s="141" t="s">
        <v>1383</v>
      </c>
      <c r="D767" s="141" t="s">
        <v>137</v>
      </c>
      <c r="E767" s="142" t="s">
        <v>1384</v>
      </c>
      <c r="F767" s="143" t="s">
        <v>1385</v>
      </c>
      <c r="G767" s="144" t="s">
        <v>140</v>
      </c>
      <c r="H767" s="145">
        <v>28.957000000000001</v>
      </c>
      <c r="I767" s="146"/>
      <c r="J767" s="147">
        <f>ROUND(I767*H767,2)</f>
        <v>0</v>
      </c>
      <c r="K767" s="143" t="s">
        <v>141</v>
      </c>
      <c r="L767" s="36"/>
      <c r="M767" s="148" t="s">
        <v>3</v>
      </c>
      <c r="N767" s="149" t="s">
        <v>43</v>
      </c>
      <c r="O767" s="56"/>
      <c r="P767" s="150">
        <f>O767*H767</f>
        <v>0</v>
      </c>
      <c r="Q767" s="150">
        <v>2.9999999999999997E-4</v>
      </c>
      <c r="R767" s="150">
        <f>Q767*H767</f>
        <v>8.6870999999999997E-3</v>
      </c>
      <c r="S767" s="150">
        <v>0</v>
      </c>
      <c r="T767" s="151">
        <f>S767*H767</f>
        <v>0</v>
      </c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R767" s="152" t="s">
        <v>235</v>
      </c>
      <c r="AT767" s="152" t="s">
        <v>137</v>
      </c>
      <c r="AU767" s="152" t="s">
        <v>82</v>
      </c>
      <c r="AY767" s="20" t="s">
        <v>135</v>
      </c>
      <c r="BE767" s="153">
        <f>IF(N767="základní",J767,0)</f>
        <v>0</v>
      </c>
      <c r="BF767" s="153">
        <f>IF(N767="snížená",J767,0)</f>
        <v>0</v>
      </c>
      <c r="BG767" s="153">
        <f>IF(N767="zákl. přenesená",J767,0)</f>
        <v>0</v>
      </c>
      <c r="BH767" s="153">
        <f>IF(N767="sníž. přenesená",J767,0)</f>
        <v>0</v>
      </c>
      <c r="BI767" s="153">
        <f>IF(N767="nulová",J767,0)</f>
        <v>0</v>
      </c>
      <c r="BJ767" s="20" t="s">
        <v>80</v>
      </c>
      <c r="BK767" s="153">
        <f>ROUND(I767*H767,2)</f>
        <v>0</v>
      </c>
      <c r="BL767" s="20" t="s">
        <v>235</v>
      </c>
      <c r="BM767" s="152" t="s">
        <v>1386</v>
      </c>
    </row>
    <row r="768" spans="1:65" s="2" customFormat="1">
      <c r="A768" s="35"/>
      <c r="B768" s="36"/>
      <c r="C768" s="35"/>
      <c r="D768" s="154" t="s">
        <v>144</v>
      </c>
      <c r="E768" s="35"/>
      <c r="F768" s="155" t="s">
        <v>1387</v>
      </c>
      <c r="G768" s="35"/>
      <c r="H768" s="35"/>
      <c r="I768" s="156"/>
      <c r="J768" s="35"/>
      <c r="K768" s="35"/>
      <c r="L768" s="36"/>
      <c r="M768" s="157"/>
      <c r="N768" s="158"/>
      <c r="O768" s="56"/>
      <c r="P768" s="56"/>
      <c r="Q768" s="56"/>
      <c r="R768" s="56"/>
      <c r="S768" s="56"/>
      <c r="T768" s="57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T768" s="20" t="s">
        <v>144</v>
      </c>
      <c r="AU768" s="20" t="s">
        <v>82</v>
      </c>
    </row>
    <row r="769" spans="1:65" s="2" customFormat="1" ht="24.2" customHeight="1">
      <c r="A769" s="35"/>
      <c r="B769" s="140"/>
      <c r="C769" s="141" t="s">
        <v>1388</v>
      </c>
      <c r="D769" s="141" t="s">
        <v>137</v>
      </c>
      <c r="E769" s="142" t="s">
        <v>1389</v>
      </c>
      <c r="F769" s="143" t="s">
        <v>1390</v>
      </c>
      <c r="G769" s="144" t="s">
        <v>140</v>
      </c>
      <c r="H769" s="145">
        <v>28.957000000000001</v>
      </c>
      <c r="I769" s="146"/>
      <c r="J769" s="147">
        <f>ROUND(I769*H769,2)</f>
        <v>0</v>
      </c>
      <c r="K769" s="143" t="s">
        <v>141</v>
      </c>
      <c r="L769" s="36"/>
      <c r="M769" s="148" t="s">
        <v>3</v>
      </c>
      <c r="N769" s="149" t="s">
        <v>43</v>
      </c>
      <c r="O769" s="56"/>
      <c r="P769" s="150">
        <f>O769*H769</f>
        <v>0</v>
      </c>
      <c r="Q769" s="150">
        <v>6.0000000000000001E-3</v>
      </c>
      <c r="R769" s="150">
        <f>Q769*H769</f>
        <v>0.17374200000000001</v>
      </c>
      <c r="S769" s="150">
        <v>0</v>
      </c>
      <c r="T769" s="151">
        <f>S769*H769</f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152" t="s">
        <v>235</v>
      </c>
      <c r="AT769" s="152" t="s">
        <v>137</v>
      </c>
      <c r="AU769" s="152" t="s">
        <v>82</v>
      </c>
      <c r="AY769" s="20" t="s">
        <v>135</v>
      </c>
      <c r="BE769" s="153">
        <f>IF(N769="základní",J769,0)</f>
        <v>0</v>
      </c>
      <c r="BF769" s="153">
        <f>IF(N769="snížená",J769,0)</f>
        <v>0</v>
      </c>
      <c r="BG769" s="153">
        <f>IF(N769="zákl. přenesená",J769,0)</f>
        <v>0</v>
      </c>
      <c r="BH769" s="153">
        <f>IF(N769="sníž. přenesená",J769,0)</f>
        <v>0</v>
      </c>
      <c r="BI769" s="153">
        <f>IF(N769="nulová",J769,0)</f>
        <v>0</v>
      </c>
      <c r="BJ769" s="20" t="s">
        <v>80</v>
      </c>
      <c r="BK769" s="153">
        <f>ROUND(I769*H769,2)</f>
        <v>0</v>
      </c>
      <c r="BL769" s="20" t="s">
        <v>235</v>
      </c>
      <c r="BM769" s="152" t="s">
        <v>1391</v>
      </c>
    </row>
    <row r="770" spans="1:65" s="2" customFormat="1">
      <c r="A770" s="35"/>
      <c r="B770" s="36"/>
      <c r="C770" s="35"/>
      <c r="D770" s="154" t="s">
        <v>144</v>
      </c>
      <c r="E770" s="35"/>
      <c r="F770" s="155" t="s">
        <v>1392</v>
      </c>
      <c r="G770" s="35"/>
      <c r="H770" s="35"/>
      <c r="I770" s="156"/>
      <c r="J770" s="35"/>
      <c r="K770" s="35"/>
      <c r="L770" s="36"/>
      <c r="M770" s="157"/>
      <c r="N770" s="158"/>
      <c r="O770" s="56"/>
      <c r="P770" s="56"/>
      <c r="Q770" s="56"/>
      <c r="R770" s="56"/>
      <c r="S770" s="56"/>
      <c r="T770" s="57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T770" s="20" t="s">
        <v>144</v>
      </c>
      <c r="AU770" s="20" t="s">
        <v>82</v>
      </c>
    </row>
    <row r="771" spans="1:65" s="13" customFormat="1">
      <c r="B771" s="159"/>
      <c r="D771" s="160" t="s">
        <v>146</v>
      </c>
      <c r="E771" s="161" t="s">
        <v>3</v>
      </c>
      <c r="F771" s="162" t="s">
        <v>1393</v>
      </c>
      <c r="H771" s="163">
        <v>12.068</v>
      </c>
      <c r="I771" s="164"/>
      <c r="L771" s="159"/>
      <c r="M771" s="165"/>
      <c r="N771" s="166"/>
      <c r="O771" s="166"/>
      <c r="P771" s="166"/>
      <c r="Q771" s="166"/>
      <c r="R771" s="166"/>
      <c r="S771" s="166"/>
      <c r="T771" s="167"/>
      <c r="AT771" s="161" t="s">
        <v>146</v>
      </c>
      <c r="AU771" s="161" t="s">
        <v>82</v>
      </c>
      <c r="AV771" s="13" t="s">
        <v>82</v>
      </c>
      <c r="AW771" s="13" t="s">
        <v>33</v>
      </c>
      <c r="AX771" s="13" t="s">
        <v>72</v>
      </c>
      <c r="AY771" s="161" t="s">
        <v>135</v>
      </c>
    </row>
    <row r="772" spans="1:65" s="13" customFormat="1">
      <c r="B772" s="159"/>
      <c r="D772" s="160" t="s">
        <v>146</v>
      </c>
      <c r="E772" s="161" t="s">
        <v>3</v>
      </c>
      <c r="F772" s="162" t="s">
        <v>1394</v>
      </c>
      <c r="H772" s="163">
        <v>6.6260000000000003</v>
      </c>
      <c r="I772" s="164"/>
      <c r="L772" s="159"/>
      <c r="M772" s="165"/>
      <c r="N772" s="166"/>
      <c r="O772" s="166"/>
      <c r="P772" s="166"/>
      <c r="Q772" s="166"/>
      <c r="R772" s="166"/>
      <c r="S772" s="166"/>
      <c r="T772" s="167"/>
      <c r="AT772" s="161" t="s">
        <v>146</v>
      </c>
      <c r="AU772" s="161" t="s">
        <v>82</v>
      </c>
      <c r="AV772" s="13" t="s">
        <v>82</v>
      </c>
      <c r="AW772" s="13" t="s">
        <v>33</v>
      </c>
      <c r="AX772" s="13" t="s">
        <v>72</v>
      </c>
      <c r="AY772" s="161" t="s">
        <v>135</v>
      </c>
    </row>
    <row r="773" spans="1:65" s="13" customFormat="1">
      <c r="B773" s="159"/>
      <c r="D773" s="160" t="s">
        <v>146</v>
      </c>
      <c r="E773" s="161" t="s">
        <v>3</v>
      </c>
      <c r="F773" s="162" t="s">
        <v>1395</v>
      </c>
      <c r="H773" s="163">
        <v>6.7969999999999997</v>
      </c>
      <c r="I773" s="164"/>
      <c r="L773" s="159"/>
      <c r="M773" s="165"/>
      <c r="N773" s="166"/>
      <c r="O773" s="166"/>
      <c r="P773" s="166"/>
      <c r="Q773" s="166"/>
      <c r="R773" s="166"/>
      <c r="S773" s="166"/>
      <c r="T773" s="167"/>
      <c r="AT773" s="161" t="s">
        <v>146</v>
      </c>
      <c r="AU773" s="161" t="s">
        <v>82</v>
      </c>
      <c r="AV773" s="13" t="s">
        <v>82</v>
      </c>
      <c r="AW773" s="13" t="s">
        <v>33</v>
      </c>
      <c r="AX773" s="13" t="s">
        <v>72</v>
      </c>
      <c r="AY773" s="161" t="s">
        <v>135</v>
      </c>
    </row>
    <row r="774" spans="1:65" s="13" customFormat="1">
      <c r="B774" s="159"/>
      <c r="D774" s="160" t="s">
        <v>146</v>
      </c>
      <c r="E774" s="161" t="s">
        <v>3</v>
      </c>
      <c r="F774" s="162" t="s">
        <v>1396</v>
      </c>
      <c r="H774" s="163">
        <v>3.4660000000000002</v>
      </c>
      <c r="I774" s="164"/>
      <c r="L774" s="159"/>
      <c r="M774" s="165"/>
      <c r="N774" s="166"/>
      <c r="O774" s="166"/>
      <c r="P774" s="166"/>
      <c r="Q774" s="166"/>
      <c r="R774" s="166"/>
      <c r="S774" s="166"/>
      <c r="T774" s="167"/>
      <c r="AT774" s="161" t="s">
        <v>146</v>
      </c>
      <c r="AU774" s="161" t="s">
        <v>82</v>
      </c>
      <c r="AV774" s="13" t="s">
        <v>82</v>
      </c>
      <c r="AW774" s="13" t="s">
        <v>33</v>
      </c>
      <c r="AX774" s="13" t="s">
        <v>72</v>
      </c>
      <c r="AY774" s="161" t="s">
        <v>135</v>
      </c>
    </row>
    <row r="775" spans="1:65" s="14" customFormat="1">
      <c r="B775" s="178"/>
      <c r="D775" s="160" t="s">
        <v>146</v>
      </c>
      <c r="E775" s="179" t="s">
        <v>3</v>
      </c>
      <c r="F775" s="180" t="s">
        <v>215</v>
      </c>
      <c r="H775" s="181">
        <v>28.957000000000001</v>
      </c>
      <c r="I775" s="182"/>
      <c r="L775" s="178"/>
      <c r="M775" s="183"/>
      <c r="N775" s="184"/>
      <c r="O775" s="184"/>
      <c r="P775" s="184"/>
      <c r="Q775" s="184"/>
      <c r="R775" s="184"/>
      <c r="S775" s="184"/>
      <c r="T775" s="185"/>
      <c r="AT775" s="179" t="s">
        <v>146</v>
      </c>
      <c r="AU775" s="179" t="s">
        <v>82</v>
      </c>
      <c r="AV775" s="14" t="s">
        <v>142</v>
      </c>
      <c r="AW775" s="14" t="s">
        <v>33</v>
      </c>
      <c r="AX775" s="14" t="s">
        <v>80</v>
      </c>
      <c r="AY775" s="179" t="s">
        <v>135</v>
      </c>
    </row>
    <row r="776" spans="1:65" s="2" customFormat="1" ht="21.75" customHeight="1">
      <c r="A776" s="35"/>
      <c r="B776" s="140"/>
      <c r="C776" s="168" t="s">
        <v>1397</v>
      </c>
      <c r="D776" s="168" t="s">
        <v>202</v>
      </c>
      <c r="E776" s="169" t="s">
        <v>1398</v>
      </c>
      <c r="F776" s="170" t="s">
        <v>1399</v>
      </c>
      <c r="G776" s="171" t="s">
        <v>140</v>
      </c>
      <c r="H776" s="172">
        <v>31.853000000000002</v>
      </c>
      <c r="I776" s="173"/>
      <c r="J776" s="174">
        <f>ROUND(I776*H776,2)</f>
        <v>0</v>
      </c>
      <c r="K776" s="170" t="s">
        <v>141</v>
      </c>
      <c r="L776" s="175"/>
      <c r="M776" s="176" t="s">
        <v>3</v>
      </c>
      <c r="N776" s="177" t="s">
        <v>43</v>
      </c>
      <c r="O776" s="56"/>
      <c r="P776" s="150">
        <f>O776*H776</f>
        <v>0</v>
      </c>
      <c r="Q776" s="150">
        <v>1.806E-2</v>
      </c>
      <c r="R776" s="150">
        <f>Q776*H776</f>
        <v>0.57526518000000004</v>
      </c>
      <c r="S776" s="150">
        <v>0</v>
      </c>
      <c r="T776" s="151">
        <f>S776*H776</f>
        <v>0</v>
      </c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R776" s="152" t="s">
        <v>324</v>
      </c>
      <c r="AT776" s="152" t="s">
        <v>202</v>
      </c>
      <c r="AU776" s="152" t="s">
        <v>82</v>
      </c>
      <c r="AY776" s="20" t="s">
        <v>135</v>
      </c>
      <c r="BE776" s="153">
        <f>IF(N776="základní",J776,0)</f>
        <v>0</v>
      </c>
      <c r="BF776" s="153">
        <f>IF(N776="snížená",J776,0)</f>
        <v>0</v>
      </c>
      <c r="BG776" s="153">
        <f>IF(N776="zákl. přenesená",J776,0)</f>
        <v>0</v>
      </c>
      <c r="BH776" s="153">
        <f>IF(N776="sníž. přenesená",J776,0)</f>
        <v>0</v>
      </c>
      <c r="BI776" s="153">
        <f>IF(N776="nulová",J776,0)</f>
        <v>0</v>
      </c>
      <c r="BJ776" s="20" t="s">
        <v>80</v>
      </c>
      <c r="BK776" s="153">
        <f>ROUND(I776*H776,2)</f>
        <v>0</v>
      </c>
      <c r="BL776" s="20" t="s">
        <v>235</v>
      </c>
      <c r="BM776" s="152" t="s">
        <v>1400</v>
      </c>
    </row>
    <row r="777" spans="1:65" s="13" customFormat="1">
      <c r="B777" s="159"/>
      <c r="D777" s="160" t="s">
        <v>146</v>
      </c>
      <c r="F777" s="162" t="s">
        <v>1401</v>
      </c>
      <c r="H777" s="163">
        <v>31.853000000000002</v>
      </c>
      <c r="I777" s="164"/>
      <c r="L777" s="159"/>
      <c r="M777" s="165"/>
      <c r="N777" s="166"/>
      <c r="O777" s="166"/>
      <c r="P777" s="166"/>
      <c r="Q777" s="166"/>
      <c r="R777" s="166"/>
      <c r="S777" s="166"/>
      <c r="T777" s="167"/>
      <c r="AT777" s="161" t="s">
        <v>146</v>
      </c>
      <c r="AU777" s="161" t="s">
        <v>82</v>
      </c>
      <c r="AV777" s="13" t="s">
        <v>82</v>
      </c>
      <c r="AW777" s="13" t="s">
        <v>4</v>
      </c>
      <c r="AX777" s="13" t="s">
        <v>80</v>
      </c>
      <c r="AY777" s="161" t="s">
        <v>135</v>
      </c>
    </row>
    <row r="778" spans="1:65" s="2" customFormat="1" ht="16.5" customHeight="1">
      <c r="A778" s="35"/>
      <c r="B778" s="140"/>
      <c r="C778" s="141" t="s">
        <v>1402</v>
      </c>
      <c r="D778" s="141" t="s">
        <v>137</v>
      </c>
      <c r="E778" s="142" t="s">
        <v>1403</v>
      </c>
      <c r="F778" s="143" t="s">
        <v>1404</v>
      </c>
      <c r="G778" s="144" t="s">
        <v>140</v>
      </c>
      <c r="H778" s="145">
        <v>27.667000000000002</v>
      </c>
      <c r="I778" s="146"/>
      <c r="J778" s="147">
        <f>ROUND(I778*H778,2)</f>
        <v>0</v>
      </c>
      <c r="K778" s="143" t="s">
        <v>141</v>
      </c>
      <c r="L778" s="36"/>
      <c r="M778" s="148" t="s">
        <v>3</v>
      </c>
      <c r="N778" s="149" t="s">
        <v>43</v>
      </c>
      <c r="O778" s="56"/>
      <c r="P778" s="150">
        <f>O778*H778</f>
        <v>0</v>
      </c>
      <c r="Q778" s="150">
        <v>0</v>
      </c>
      <c r="R778" s="150">
        <f>Q778*H778</f>
        <v>0</v>
      </c>
      <c r="S778" s="150">
        <v>2.7199999999999998E-2</v>
      </c>
      <c r="T778" s="151">
        <f>S778*H778</f>
        <v>0.75254240000000006</v>
      </c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R778" s="152" t="s">
        <v>235</v>
      </c>
      <c r="AT778" s="152" t="s">
        <v>137</v>
      </c>
      <c r="AU778" s="152" t="s">
        <v>82</v>
      </c>
      <c r="AY778" s="20" t="s">
        <v>135</v>
      </c>
      <c r="BE778" s="153">
        <f>IF(N778="základní",J778,0)</f>
        <v>0</v>
      </c>
      <c r="BF778" s="153">
        <f>IF(N778="snížená",J778,0)</f>
        <v>0</v>
      </c>
      <c r="BG778" s="153">
        <f>IF(N778="zákl. přenesená",J778,0)</f>
        <v>0</v>
      </c>
      <c r="BH778" s="153">
        <f>IF(N778="sníž. přenesená",J778,0)</f>
        <v>0</v>
      </c>
      <c r="BI778" s="153">
        <f>IF(N778="nulová",J778,0)</f>
        <v>0</v>
      </c>
      <c r="BJ778" s="20" t="s">
        <v>80</v>
      </c>
      <c r="BK778" s="153">
        <f>ROUND(I778*H778,2)</f>
        <v>0</v>
      </c>
      <c r="BL778" s="20" t="s">
        <v>235</v>
      </c>
      <c r="BM778" s="152" t="s">
        <v>1405</v>
      </c>
    </row>
    <row r="779" spans="1:65" s="2" customFormat="1">
      <c r="A779" s="35"/>
      <c r="B779" s="36"/>
      <c r="C779" s="35"/>
      <c r="D779" s="154" t="s">
        <v>144</v>
      </c>
      <c r="E779" s="35"/>
      <c r="F779" s="155" t="s">
        <v>1406</v>
      </c>
      <c r="G779" s="35"/>
      <c r="H779" s="35"/>
      <c r="I779" s="156"/>
      <c r="J779" s="35"/>
      <c r="K779" s="35"/>
      <c r="L779" s="36"/>
      <c r="M779" s="157"/>
      <c r="N779" s="158"/>
      <c r="O779" s="56"/>
      <c r="P779" s="56"/>
      <c r="Q779" s="56"/>
      <c r="R779" s="56"/>
      <c r="S779" s="56"/>
      <c r="T779" s="57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T779" s="20" t="s">
        <v>144</v>
      </c>
      <c r="AU779" s="20" t="s">
        <v>82</v>
      </c>
    </row>
    <row r="780" spans="1:65" s="13" customFormat="1">
      <c r="B780" s="159"/>
      <c r="D780" s="160" t="s">
        <v>146</v>
      </c>
      <c r="E780" s="161" t="s">
        <v>3</v>
      </c>
      <c r="F780" s="162" t="s">
        <v>1407</v>
      </c>
      <c r="H780" s="163">
        <v>3.9529999999999998</v>
      </c>
      <c r="I780" s="164"/>
      <c r="L780" s="159"/>
      <c r="M780" s="165"/>
      <c r="N780" s="166"/>
      <c r="O780" s="166"/>
      <c r="P780" s="166"/>
      <c r="Q780" s="166"/>
      <c r="R780" s="166"/>
      <c r="S780" s="166"/>
      <c r="T780" s="167"/>
      <c r="AT780" s="161" t="s">
        <v>146</v>
      </c>
      <c r="AU780" s="161" t="s">
        <v>82</v>
      </c>
      <c r="AV780" s="13" t="s">
        <v>82</v>
      </c>
      <c r="AW780" s="13" t="s">
        <v>33</v>
      </c>
      <c r="AX780" s="13" t="s">
        <v>72</v>
      </c>
      <c r="AY780" s="161" t="s">
        <v>135</v>
      </c>
    </row>
    <row r="781" spans="1:65" s="13" customFormat="1">
      <c r="B781" s="159"/>
      <c r="D781" s="160" t="s">
        <v>146</v>
      </c>
      <c r="E781" s="161" t="s">
        <v>3</v>
      </c>
      <c r="F781" s="162" t="s">
        <v>1408</v>
      </c>
      <c r="H781" s="163">
        <v>8.3789999999999996</v>
      </c>
      <c r="I781" s="164"/>
      <c r="L781" s="159"/>
      <c r="M781" s="165"/>
      <c r="N781" s="166"/>
      <c r="O781" s="166"/>
      <c r="P781" s="166"/>
      <c r="Q781" s="166"/>
      <c r="R781" s="166"/>
      <c r="S781" s="166"/>
      <c r="T781" s="167"/>
      <c r="AT781" s="161" t="s">
        <v>146</v>
      </c>
      <c r="AU781" s="161" t="s">
        <v>82</v>
      </c>
      <c r="AV781" s="13" t="s">
        <v>82</v>
      </c>
      <c r="AW781" s="13" t="s">
        <v>33</v>
      </c>
      <c r="AX781" s="13" t="s">
        <v>72</v>
      </c>
      <c r="AY781" s="161" t="s">
        <v>135</v>
      </c>
    </row>
    <row r="782" spans="1:65" s="13" customFormat="1">
      <c r="B782" s="159"/>
      <c r="D782" s="160" t="s">
        <v>146</v>
      </c>
      <c r="E782" s="161" t="s">
        <v>3</v>
      </c>
      <c r="F782" s="162" t="s">
        <v>1409</v>
      </c>
      <c r="H782" s="163">
        <v>4.0199999999999996</v>
      </c>
      <c r="I782" s="164"/>
      <c r="L782" s="159"/>
      <c r="M782" s="165"/>
      <c r="N782" s="166"/>
      <c r="O782" s="166"/>
      <c r="P782" s="166"/>
      <c r="Q782" s="166"/>
      <c r="R782" s="166"/>
      <c r="S782" s="166"/>
      <c r="T782" s="167"/>
      <c r="AT782" s="161" t="s">
        <v>146</v>
      </c>
      <c r="AU782" s="161" t="s">
        <v>82</v>
      </c>
      <c r="AV782" s="13" t="s">
        <v>82</v>
      </c>
      <c r="AW782" s="13" t="s">
        <v>33</v>
      </c>
      <c r="AX782" s="13" t="s">
        <v>72</v>
      </c>
      <c r="AY782" s="161" t="s">
        <v>135</v>
      </c>
    </row>
    <row r="783" spans="1:65" s="13" customFormat="1">
      <c r="B783" s="159"/>
      <c r="D783" s="160" t="s">
        <v>146</v>
      </c>
      <c r="E783" s="161" t="s">
        <v>3</v>
      </c>
      <c r="F783" s="162" t="s">
        <v>1410</v>
      </c>
      <c r="H783" s="163">
        <v>4.4560000000000004</v>
      </c>
      <c r="I783" s="164"/>
      <c r="L783" s="159"/>
      <c r="M783" s="165"/>
      <c r="N783" s="166"/>
      <c r="O783" s="166"/>
      <c r="P783" s="166"/>
      <c r="Q783" s="166"/>
      <c r="R783" s="166"/>
      <c r="S783" s="166"/>
      <c r="T783" s="167"/>
      <c r="AT783" s="161" t="s">
        <v>146</v>
      </c>
      <c r="AU783" s="161" t="s">
        <v>82</v>
      </c>
      <c r="AV783" s="13" t="s">
        <v>82</v>
      </c>
      <c r="AW783" s="13" t="s">
        <v>33</v>
      </c>
      <c r="AX783" s="13" t="s">
        <v>72</v>
      </c>
      <c r="AY783" s="161" t="s">
        <v>135</v>
      </c>
    </row>
    <row r="784" spans="1:65" s="13" customFormat="1">
      <c r="B784" s="159"/>
      <c r="D784" s="160" t="s">
        <v>146</v>
      </c>
      <c r="E784" s="161" t="s">
        <v>3</v>
      </c>
      <c r="F784" s="162" t="s">
        <v>1411</v>
      </c>
      <c r="H784" s="163">
        <v>4.0880000000000001</v>
      </c>
      <c r="I784" s="164"/>
      <c r="L784" s="159"/>
      <c r="M784" s="165"/>
      <c r="N784" s="166"/>
      <c r="O784" s="166"/>
      <c r="P784" s="166"/>
      <c r="Q784" s="166"/>
      <c r="R784" s="166"/>
      <c r="S784" s="166"/>
      <c r="T784" s="167"/>
      <c r="AT784" s="161" t="s">
        <v>146</v>
      </c>
      <c r="AU784" s="161" t="s">
        <v>82</v>
      </c>
      <c r="AV784" s="13" t="s">
        <v>82</v>
      </c>
      <c r="AW784" s="13" t="s">
        <v>33</v>
      </c>
      <c r="AX784" s="13" t="s">
        <v>72</v>
      </c>
      <c r="AY784" s="161" t="s">
        <v>135</v>
      </c>
    </row>
    <row r="785" spans="1:65" s="13" customFormat="1">
      <c r="B785" s="159"/>
      <c r="D785" s="160" t="s">
        <v>146</v>
      </c>
      <c r="E785" s="161" t="s">
        <v>3</v>
      </c>
      <c r="F785" s="162" t="s">
        <v>1412</v>
      </c>
      <c r="H785" s="163">
        <v>2.7709999999999999</v>
      </c>
      <c r="I785" s="164"/>
      <c r="L785" s="159"/>
      <c r="M785" s="165"/>
      <c r="N785" s="166"/>
      <c r="O785" s="166"/>
      <c r="P785" s="166"/>
      <c r="Q785" s="166"/>
      <c r="R785" s="166"/>
      <c r="S785" s="166"/>
      <c r="T785" s="167"/>
      <c r="AT785" s="161" t="s">
        <v>146</v>
      </c>
      <c r="AU785" s="161" t="s">
        <v>82</v>
      </c>
      <c r="AV785" s="13" t="s">
        <v>82</v>
      </c>
      <c r="AW785" s="13" t="s">
        <v>33</v>
      </c>
      <c r="AX785" s="13" t="s">
        <v>72</v>
      </c>
      <c r="AY785" s="161" t="s">
        <v>135</v>
      </c>
    </row>
    <row r="786" spans="1:65" s="14" customFormat="1">
      <c r="B786" s="178"/>
      <c r="D786" s="160" t="s">
        <v>146</v>
      </c>
      <c r="E786" s="179" t="s">
        <v>3</v>
      </c>
      <c r="F786" s="180" t="s">
        <v>215</v>
      </c>
      <c r="H786" s="181">
        <v>27.667000000000002</v>
      </c>
      <c r="I786" s="182"/>
      <c r="L786" s="178"/>
      <c r="M786" s="183"/>
      <c r="N786" s="184"/>
      <c r="O786" s="184"/>
      <c r="P786" s="184"/>
      <c r="Q786" s="184"/>
      <c r="R786" s="184"/>
      <c r="S786" s="184"/>
      <c r="T786" s="185"/>
      <c r="AT786" s="179" t="s">
        <v>146</v>
      </c>
      <c r="AU786" s="179" t="s">
        <v>82</v>
      </c>
      <c r="AV786" s="14" t="s">
        <v>142</v>
      </c>
      <c r="AW786" s="14" t="s">
        <v>33</v>
      </c>
      <c r="AX786" s="14" t="s">
        <v>80</v>
      </c>
      <c r="AY786" s="179" t="s">
        <v>135</v>
      </c>
    </row>
    <row r="787" spans="1:65" s="2" customFormat="1" ht="16.5" customHeight="1">
      <c r="A787" s="35"/>
      <c r="B787" s="140"/>
      <c r="C787" s="141" t="s">
        <v>1413</v>
      </c>
      <c r="D787" s="141" t="s">
        <v>137</v>
      </c>
      <c r="E787" s="142" t="s">
        <v>1414</v>
      </c>
      <c r="F787" s="143" t="s">
        <v>1415</v>
      </c>
      <c r="G787" s="144" t="s">
        <v>140</v>
      </c>
      <c r="H787" s="145">
        <v>28.957000000000001</v>
      </c>
      <c r="I787" s="146"/>
      <c r="J787" s="147">
        <f>ROUND(I787*H787,2)</f>
        <v>0</v>
      </c>
      <c r="K787" s="143" t="s">
        <v>141</v>
      </c>
      <c r="L787" s="36"/>
      <c r="M787" s="148" t="s">
        <v>3</v>
      </c>
      <c r="N787" s="149" t="s">
        <v>43</v>
      </c>
      <c r="O787" s="56"/>
      <c r="P787" s="150">
        <f>O787*H787</f>
        <v>0</v>
      </c>
      <c r="Q787" s="150">
        <v>5.0000000000000002E-5</v>
      </c>
      <c r="R787" s="150">
        <f>Q787*H787</f>
        <v>1.4478500000000001E-3</v>
      </c>
      <c r="S787" s="150">
        <v>0</v>
      </c>
      <c r="T787" s="151">
        <f>S787*H787</f>
        <v>0</v>
      </c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R787" s="152" t="s">
        <v>235</v>
      </c>
      <c r="AT787" s="152" t="s">
        <v>137</v>
      </c>
      <c r="AU787" s="152" t="s">
        <v>82</v>
      </c>
      <c r="AY787" s="20" t="s">
        <v>135</v>
      </c>
      <c r="BE787" s="153">
        <f>IF(N787="základní",J787,0)</f>
        <v>0</v>
      </c>
      <c r="BF787" s="153">
        <f>IF(N787="snížená",J787,0)</f>
        <v>0</v>
      </c>
      <c r="BG787" s="153">
        <f>IF(N787="zákl. přenesená",J787,0)</f>
        <v>0</v>
      </c>
      <c r="BH787" s="153">
        <f>IF(N787="sníž. přenesená",J787,0)</f>
        <v>0</v>
      </c>
      <c r="BI787" s="153">
        <f>IF(N787="nulová",J787,0)</f>
        <v>0</v>
      </c>
      <c r="BJ787" s="20" t="s">
        <v>80</v>
      </c>
      <c r="BK787" s="153">
        <f>ROUND(I787*H787,2)</f>
        <v>0</v>
      </c>
      <c r="BL787" s="20" t="s">
        <v>235</v>
      </c>
      <c r="BM787" s="152" t="s">
        <v>1416</v>
      </c>
    </row>
    <row r="788" spans="1:65" s="2" customFormat="1">
      <c r="A788" s="35"/>
      <c r="B788" s="36"/>
      <c r="C788" s="35"/>
      <c r="D788" s="154" t="s">
        <v>144</v>
      </c>
      <c r="E788" s="35"/>
      <c r="F788" s="155" t="s">
        <v>1417</v>
      </c>
      <c r="G788" s="35"/>
      <c r="H788" s="35"/>
      <c r="I788" s="156"/>
      <c r="J788" s="35"/>
      <c r="K788" s="35"/>
      <c r="L788" s="36"/>
      <c r="M788" s="157"/>
      <c r="N788" s="158"/>
      <c r="O788" s="56"/>
      <c r="P788" s="56"/>
      <c r="Q788" s="56"/>
      <c r="R788" s="56"/>
      <c r="S788" s="56"/>
      <c r="T788" s="57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T788" s="20" t="s">
        <v>144</v>
      </c>
      <c r="AU788" s="20" t="s">
        <v>82</v>
      </c>
    </row>
    <row r="789" spans="1:65" s="2" customFormat="1" ht="24.2" customHeight="1">
      <c r="A789" s="35"/>
      <c r="B789" s="140"/>
      <c r="C789" s="141" t="s">
        <v>1418</v>
      </c>
      <c r="D789" s="141" t="s">
        <v>137</v>
      </c>
      <c r="E789" s="142" t="s">
        <v>1419</v>
      </c>
      <c r="F789" s="143" t="s">
        <v>1420</v>
      </c>
      <c r="G789" s="144" t="s">
        <v>785</v>
      </c>
      <c r="H789" s="201"/>
      <c r="I789" s="146"/>
      <c r="J789" s="147">
        <f>ROUND(I789*H789,2)</f>
        <v>0</v>
      </c>
      <c r="K789" s="143" t="s">
        <v>141</v>
      </c>
      <c r="L789" s="36"/>
      <c r="M789" s="148" t="s">
        <v>3</v>
      </c>
      <c r="N789" s="149" t="s">
        <v>43</v>
      </c>
      <c r="O789" s="56"/>
      <c r="P789" s="150">
        <f>O789*H789</f>
        <v>0</v>
      </c>
      <c r="Q789" s="150">
        <v>0</v>
      </c>
      <c r="R789" s="150">
        <f>Q789*H789</f>
        <v>0</v>
      </c>
      <c r="S789" s="150">
        <v>0</v>
      </c>
      <c r="T789" s="151">
        <f>S789*H789</f>
        <v>0</v>
      </c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R789" s="152" t="s">
        <v>235</v>
      </c>
      <c r="AT789" s="152" t="s">
        <v>137</v>
      </c>
      <c r="AU789" s="152" t="s">
        <v>82</v>
      </c>
      <c r="AY789" s="20" t="s">
        <v>135</v>
      </c>
      <c r="BE789" s="153">
        <f>IF(N789="základní",J789,0)</f>
        <v>0</v>
      </c>
      <c r="BF789" s="153">
        <f>IF(N789="snížená",J789,0)</f>
        <v>0</v>
      </c>
      <c r="BG789" s="153">
        <f>IF(N789="zákl. přenesená",J789,0)</f>
        <v>0</v>
      </c>
      <c r="BH789" s="153">
        <f>IF(N789="sníž. přenesená",J789,0)</f>
        <v>0</v>
      </c>
      <c r="BI789" s="153">
        <f>IF(N789="nulová",J789,0)</f>
        <v>0</v>
      </c>
      <c r="BJ789" s="20" t="s">
        <v>80</v>
      </c>
      <c r="BK789" s="153">
        <f>ROUND(I789*H789,2)</f>
        <v>0</v>
      </c>
      <c r="BL789" s="20" t="s">
        <v>235</v>
      </c>
      <c r="BM789" s="152" t="s">
        <v>1421</v>
      </c>
    </row>
    <row r="790" spans="1:65" s="2" customFormat="1">
      <c r="A790" s="35"/>
      <c r="B790" s="36"/>
      <c r="C790" s="35"/>
      <c r="D790" s="154" t="s">
        <v>144</v>
      </c>
      <c r="E790" s="35"/>
      <c r="F790" s="155" t="s">
        <v>1422</v>
      </c>
      <c r="G790" s="35"/>
      <c r="H790" s="35"/>
      <c r="I790" s="156"/>
      <c r="J790" s="35"/>
      <c r="K790" s="35"/>
      <c r="L790" s="36"/>
      <c r="M790" s="157"/>
      <c r="N790" s="158"/>
      <c r="O790" s="56"/>
      <c r="P790" s="56"/>
      <c r="Q790" s="56"/>
      <c r="R790" s="56"/>
      <c r="S790" s="56"/>
      <c r="T790" s="57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T790" s="20" t="s">
        <v>144</v>
      </c>
      <c r="AU790" s="20" t="s">
        <v>82</v>
      </c>
    </row>
    <row r="791" spans="1:65" s="12" customFormat="1" ht="22.9" customHeight="1">
      <c r="B791" s="127"/>
      <c r="D791" s="128" t="s">
        <v>71</v>
      </c>
      <c r="E791" s="138" t="s">
        <v>1423</v>
      </c>
      <c r="F791" s="138" t="s">
        <v>1424</v>
      </c>
      <c r="I791" s="130"/>
      <c r="J791" s="139">
        <f>BK791</f>
        <v>0</v>
      </c>
      <c r="L791" s="127"/>
      <c r="M791" s="132"/>
      <c r="N791" s="133"/>
      <c r="O791" s="133"/>
      <c r="P791" s="134">
        <f>SUM(P792:P818)</f>
        <v>0</v>
      </c>
      <c r="Q791" s="133"/>
      <c r="R791" s="134">
        <f>SUM(R792:R818)</f>
        <v>4.4391180000000002E-2</v>
      </c>
      <c r="S791" s="133"/>
      <c r="T791" s="135">
        <f>SUM(T792:T818)</f>
        <v>0</v>
      </c>
      <c r="AR791" s="128" t="s">
        <v>82</v>
      </c>
      <c r="AT791" s="136" t="s">
        <v>71</v>
      </c>
      <c r="AU791" s="136" t="s">
        <v>80</v>
      </c>
      <c r="AY791" s="128" t="s">
        <v>135</v>
      </c>
      <c r="BK791" s="137">
        <f>SUM(BK792:BK818)</f>
        <v>0</v>
      </c>
    </row>
    <row r="792" spans="1:65" s="2" customFormat="1" ht="16.5" customHeight="1">
      <c r="A792" s="35"/>
      <c r="B792" s="140"/>
      <c r="C792" s="141" t="s">
        <v>1425</v>
      </c>
      <c r="D792" s="141" t="s">
        <v>137</v>
      </c>
      <c r="E792" s="142" t="s">
        <v>1426</v>
      </c>
      <c r="F792" s="143" t="s">
        <v>1427</v>
      </c>
      <c r="G792" s="144" t="s">
        <v>140</v>
      </c>
      <c r="H792" s="145">
        <v>47.268999999999998</v>
      </c>
      <c r="I792" s="146"/>
      <c r="J792" s="147">
        <f>ROUND(I792*H792,2)</f>
        <v>0</v>
      </c>
      <c r="K792" s="143" t="s">
        <v>141</v>
      </c>
      <c r="L792" s="36"/>
      <c r="M792" s="148" t="s">
        <v>3</v>
      </c>
      <c r="N792" s="149" t="s">
        <v>43</v>
      </c>
      <c r="O792" s="56"/>
      <c r="P792" s="150">
        <f>O792*H792</f>
        <v>0</v>
      </c>
      <c r="Q792" s="150">
        <v>0</v>
      </c>
      <c r="R792" s="150">
        <f>Q792*H792</f>
        <v>0</v>
      </c>
      <c r="S792" s="150">
        <v>0</v>
      </c>
      <c r="T792" s="151">
        <f>S792*H792</f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152" t="s">
        <v>235</v>
      </c>
      <c r="AT792" s="152" t="s">
        <v>137</v>
      </c>
      <c r="AU792" s="152" t="s">
        <v>82</v>
      </c>
      <c r="AY792" s="20" t="s">
        <v>135</v>
      </c>
      <c r="BE792" s="153">
        <f>IF(N792="základní",J792,0)</f>
        <v>0</v>
      </c>
      <c r="BF792" s="153">
        <f>IF(N792="snížená",J792,0)</f>
        <v>0</v>
      </c>
      <c r="BG792" s="153">
        <f>IF(N792="zákl. přenesená",J792,0)</f>
        <v>0</v>
      </c>
      <c r="BH792" s="153">
        <f>IF(N792="sníž. přenesená",J792,0)</f>
        <v>0</v>
      </c>
      <c r="BI792" s="153">
        <f>IF(N792="nulová",J792,0)</f>
        <v>0</v>
      </c>
      <c r="BJ792" s="20" t="s">
        <v>80</v>
      </c>
      <c r="BK792" s="153">
        <f>ROUND(I792*H792,2)</f>
        <v>0</v>
      </c>
      <c r="BL792" s="20" t="s">
        <v>235</v>
      </c>
      <c r="BM792" s="152" t="s">
        <v>1428</v>
      </c>
    </row>
    <row r="793" spans="1:65" s="2" customFormat="1">
      <c r="A793" s="35"/>
      <c r="B793" s="36"/>
      <c r="C793" s="35"/>
      <c r="D793" s="154" t="s">
        <v>144</v>
      </c>
      <c r="E793" s="35"/>
      <c r="F793" s="155" t="s">
        <v>1429</v>
      </c>
      <c r="G793" s="35"/>
      <c r="H793" s="35"/>
      <c r="I793" s="156"/>
      <c r="J793" s="35"/>
      <c r="K793" s="35"/>
      <c r="L793" s="36"/>
      <c r="M793" s="157"/>
      <c r="N793" s="158"/>
      <c r="O793" s="56"/>
      <c r="P793" s="56"/>
      <c r="Q793" s="56"/>
      <c r="R793" s="56"/>
      <c r="S793" s="56"/>
      <c r="T793" s="57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T793" s="20" t="s">
        <v>144</v>
      </c>
      <c r="AU793" s="20" t="s">
        <v>82</v>
      </c>
    </row>
    <row r="794" spans="1:65" s="15" customFormat="1">
      <c r="B794" s="186"/>
      <c r="D794" s="160" t="s">
        <v>146</v>
      </c>
      <c r="E794" s="187" t="s">
        <v>3</v>
      </c>
      <c r="F794" s="188" t="s">
        <v>1430</v>
      </c>
      <c r="H794" s="187" t="s">
        <v>3</v>
      </c>
      <c r="I794" s="189"/>
      <c r="L794" s="186"/>
      <c r="M794" s="190"/>
      <c r="N794" s="191"/>
      <c r="O794" s="191"/>
      <c r="P794" s="191"/>
      <c r="Q794" s="191"/>
      <c r="R794" s="191"/>
      <c r="S794" s="191"/>
      <c r="T794" s="192"/>
      <c r="AT794" s="187" t="s">
        <v>146</v>
      </c>
      <c r="AU794" s="187" t="s">
        <v>82</v>
      </c>
      <c r="AV794" s="15" t="s">
        <v>80</v>
      </c>
      <c r="AW794" s="15" t="s">
        <v>33</v>
      </c>
      <c r="AX794" s="15" t="s">
        <v>72</v>
      </c>
      <c r="AY794" s="187" t="s">
        <v>135</v>
      </c>
    </row>
    <row r="795" spans="1:65" s="13" customFormat="1">
      <c r="B795" s="159"/>
      <c r="D795" s="160" t="s">
        <v>146</v>
      </c>
      <c r="E795" s="161" t="s">
        <v>3</v>
      </c>
      <c r="F795" s="162" t="s">
        <v>1431</v>
      </c>
      <c r="H795" s="163">
        <v>46.540999999999997</v>
      </c>
      <c r="I795" s="164"/>
      <c r="L795" s="159"/>
      <c r="M795" s="165"/>
      <c r="N795" s="166"/>
      <c r="O795" s="166"/>
      <c r="P795" s="166"/>
      <c r="Q795" s="166"/>
      <c r="R795" s="166"/>
      <c r="S795" s="166"/>
      <c r="T795" s="167"/>
      <c r="AT795" s="161" t="s">
        <v>146</v>
      </c>
      <c r="AU795" s="161" t="s">
        <v>82</v>
      </c>
      <c r="AV795" s="13" t="s">
        <v>82</v>
      </c>
      <c r="AW795" s="13" t="s">
        <v>33</v>
      </c>
      <c r="AX795" s="13" t="s">
        <v>72</v>
      </c>
      <c r="AY795" s="161" t="s">
        <v>135</v>
      </c>
    </row>
    <row r="796" spans="1:65" s="13" customFormat="1">
      <c r="B796" s="159"/>
      <c r="D796" s="160" t="s">
        <v>146</v>
      </c>
      <c r="E796" s="161" t="s">
        <v>3</v>
      </c>
      <c r="F796" s="162" t="s">
        <v>1432</v>
      </c>
      <c r="H796" s="163">
        <v>0.72799999999999998</v>
      </c>
      <c r="I796" s="164"/>
      <c r="L796" s="159"/>
      <c r="M796" s="165"/>
      <c r="N796" s="166"/>
      <c r="O796" s="166"/>
      <c r="P796" s="166"/>
      <c r="Q796" s="166"/>
      <c r="R796" s="166"/>
      <c r="S796" s="166"/>
      <c r="T796" s="167"/>
      <c r="AT796" s="161" t="s">
        <v>146</v>
      </c>
      <c r="AU796" s="161" t="s">
        <v>82</v>
      </c>
      <c r="AV796" s="13" t="s">
        <v>82</v>
      </c>
      <c r="AW796" s="13" t="s">
        <v>33</v>
      </c>
      <c r="AX796" s="13" t="s">
        <v>72</v>
      </c>
      <c r="AY796" s="161" t="s">
        <v>135</v>
      </c>
    </row>
    <row r="797" spans="1:65" s="14" customFormat="1">
      <c r="B797" s="178"/>
      <c r="D797" s="160" t="s">
        <v>146</v>
      </c>
      <c r="E797" s="179" t="s">
        <v>3</v>
      </c>
      <c r="F797" s="180" t="s">
        <v>215</v>
      </c>
      <c r="H797" s="181">
        <v>47.268999999999998</v>
      </c>
      <c r="I797" s="182"/>
      <c r="L797" s="178"/>
      <c r="M797" s="183"/>
      <c r="N797" s="184"/>
      <c r="O797" s="184"/>
      <c r="P797" s="184"/>
      <c r="Q797" s="184"/>
      <c r="R797" s="184"/>
      <c r="S797" s="184"/>
      <c r="T797" s="185"/>
      <c r="AT797" s="179" t="s">
        <v>146</v>
      </c>
      <c r="AU797" s="179" t="s">
        <v>82</v>
      </c>
      <c r="AV797" s="14" t="s">
        <v>142</v>
      </c>
      <c r="AW797" s="14" t="s">
        <v>33</v>
      </c>
      <c r="AX797" s="14" t="s">
        <v>80</v>
      </c>
      <c r="AY797" s="179" t="s">
        <v>135</v>
      </c>
    </row>
    <row r="798" spans="1:65" s="2" customFormat="1" ht="16.5" customHeight="1">
      <c r="A798" s="35"/>
      <c r="B798" s="140"/>
      <c r="C798" s="141" t="s">
        <v>1433</v>
      </c>
      <c r="D798" s="141" t="s">
        <v>137</v>
      </c>
      <c r="E798" s="142" t="s">
        <v>1434</v>
      </c>
      <c r="F798" s="143" t="s">
        <v>1435</v>
      </c>
      <c r="G798" s="144" t="s">
        <v>140</v>
      </c>
      <c r="H798" s="145">
        <v>47.268999999999998</v>
      </c>
      <c r="I798" s="146"/>
      <c r="J798" s="147">
        <f>ROUND(I798*H798,2)</f>
        <v>0</v>
      </c>
      <c r="K798" s="143" t="s">
        <v>141</v>
      </c>
      <c r="L798" s="36"/>
      <c r="M798" s="148" t="s">
        <v>3</v>
      </c>
      <c r="N798" s="149" t="s">
        <v>43</v>
      </c>
      <c r="O798" s="56"/>
      <c r="P798" s="150">
        <f>O798*H798</f>
        <v>0</v>
      </c>
      <c r="Q798" s="150">
        <v>6.0000000000000002E-5</v>
      </c>
      <c r="R798" s="150">
        <f>Q798*H798</f>
        <v>2.83614E-3</v>
      </c>
      <c r="S798" s="150">
        <v>0</v>
      </c>
      <c r="T798" s="151">
        <f>S798*H798</f>
        <v>0</v>
      </c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R798" s="152" t="s">
        <v>235</v>
      </c>
      <c r="AT798" s="152" t="s">
        <v>137</v>
      </c>
      <c r="AU798" s="152" t="s">
        <v>82</v>
      </c>
      <c r="AY798" s="20" t="s">
        <v>135</v>
      </c>
      <c r="BE798" s="153">
        <f>IF(N798="základní",J798,0)</f>
        <v>0</v>
      </c>
      <c r="BF798" s="153">
        <f>IF(N798="snížená",J798,0)</f>
        <v>0</v>
      </c>
      <c r="BG798" s="153">
        <f>IF(N798="zákl. přenesená",J798,0)</f>
        <v>0</v>
      </c>
      <c r="BH798" s="153">
        <f>IF(N798="sníž. přenesená",J798,0)</f>
        <v>0</v>
      </c>
      <c r="BI798" s="153">
        <f>IF(N798="nulová",J798,0)</f>
        <v>0</v>
      </c>
      <c r="BJ798" s="20" t="s">
        <v>80</v>
      </c>
      <c r="BK798" s="153">
        <f>ROUND(I798*H798,2)</f>
        <v>0</v>
      </c>
      <c r="BL798" s="20" t="s">
        <v>235</v>
      </c>
      <c r="BM798" s="152" t="s">
        <v>1436</v>
      </c>
    </row>
    <row r="799" spans="1:65" s="2" customFormat="1">
      <c r="A799" s="35"/>
      <c r="B799" s="36"/>
      <c r="C799" s="35"/>
      <c r="D799" s="154" t="s">
        <v>144</v>
      </c>
      <c r="E799" s="35"/>
      <c r="F799" s="155" t="s">
        <v>1437</v>
      </c>
      <c r="G799" s="35"/>
      <c r="H799" s="35"/>
      <c r="I799" s="156"/>
      <c r="J799" s="35"/>
      <c r="K799" s="35"/>
      <c r="L799" s="36"/>
      <c r="M799" s="157"/>
      <c r="N799" s="158"/>
      <c r="O799" s="56"/>
      <c r="P799" s="56"/>
      <c r="Q799" s="56"/>
      <c r="R799" s="56"/>
      <c r="S799" s="56"/>
      <c r="T799" s="57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T799" s="20" t="s">
        <v>144</v>
      </c>
      <c r="AU799" s="20" t="s">
        <v>82</v>
      </c>
    </row>
    <row r="800" spans="1:65" s="2" customFormat="1" ht="24.2" customHeight="1">
      <c r="A800" s="35"/>
      <c r="B800" s="140"/>
      <c r="C800" s="141" t="s">
        <v>1438</v>
      </c>
      <c r="D800" s="141" t="s">
        <v>137</v>
      </c>
      <c r="E800" s="142" t="s">
        <v>1439</v>
      </c>
      <c r="F800" s="143" t="s">
        <v>1440</v>
      </c>
      <c r="G800" s="144" t="s">
        <v>140</v>
      </c>
      <c r="H800" s="145">
        <v>47.268999999999998</v>
      </c>
      <c r="I800" s="146"/>
      <c r="J800" s="147">
        <f>ROUND(I800*H800,2)</f>
        <v>0</v>
      </c>
      <c r="K800" s="143" t="s">
        <v>141</v>
      </c>
      <c r="L800" s="36"/>
      <c r="M800" s="148" t="s">
        <v>3</v>
      </c>
      <c r="N800" s="149" t="s">
        <v>43</v>
      </c>
      <c r="O800" s="56"/>
      <c r="P800" s="150">
        <f>O800*H800</f>
        <v>0</v>
      </c>
      <c r="Q800" s="150">
        <v>6.9999999999999994E-5</v>
      </c>
      <c r="R800" s="150">
        <f>Q800*H800</f>
        <v>3.3088299999999996E-3</v>
      </c>
      <c r="S800" s="150">
        <v>0</v>
      </c>
      <c r="T800" s="151">
        <f>S800*H800</f>
        <v>0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152" t="s">
        <v>235</v>
      </c>
      <c r="AT800" s="152" t="s">
        <v>137</v>
      </c>
      <c r="AU800" s="152" t="s">
        <v>82</v>
      </c>
      <c r="AY800" s="20" t="s">
        <v>135</v>
      </c>
      <c r="BE800" s="153">
        <f>IF(N800="základní",J800,0)</f>
        <v>0</v>
      </c>
      <c r="BF800" s="153">
        <f>IF(N800="snížená",J800,0)</f>
        <v>0</v>
      </c>
      <c r="BG800" s="153">
        <f>IF(N800="zákl. přenesená",J800,0)</f>
        <v>0</v>
      </c>
      <c r="BH800" s="153">
        <f>IF(N800="sníž. přenesená",J800,0)</f>
        <v>0</v>
      </c>
      <c r="BI800" s="153">
        <f>IF(N800="nulová",J800,0)</f>
        <v>0</v>
      </c>
      <c r="BJ800" s="20" t="s">
        <v>80</v>
      </c>
      <c r="BK800" s="153">
        <f>ROUND(I800*H800,2)</f>
        <v>0</v>
      </c>
      <c r="BL800" s="20" t="s">
        <v>235</v>
      </c>
      <c r="BM800" s="152" t="s">
        <v>1441</v>
      </c>
    </row>
    <row r="801" spans="1:65" s="2" customFormat="1">
      <c r="A801" s="35"/>
      <c r="B801" s="36"/>
      <c r="C801" s="35"/>
      <c r="D801" s="154" t="s">
        <v>144</v>
      </c>
      <c r="E801" s="35"/>
      <c r="F801" s="155" t="s">
        <v>1442</v>
      </c>
      <c r="G801" s="35"/>
      <c r="H801" s="35"/>
      <c r="I801" s="156"/>
      <c r="J801" s="35"/>
      <c r="K801" s="35"/>
      <c r="L801" s="36"/>
      <c r="M801" s="157"/>
      <c r="N801" s="158"/>
      <c r="O801" s="56"/>
      <c r="P801" s="56"/>
      <c r="Q801" s="56"/>
      <c r="R801" s="56"/>
      <c r="S801" s="56"/>
      <c r="T801" s="57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T801" s="20" t="s">
        <v>144</v>
      </c>
      <c r="AU801" s="20" t="s">
        <v>82</v>
      </c>
    </row>
    <row r="802" spans="1:65" s="2" customFormat="1" ht="16.5" customHeight="1">
      <c r="A802" s="35"/>
      <c r="B802" s="140"/>
      <c r="C802" s="141" t="s">
        <v>1443</v>
      </c>
      <c r="D802" s="141" t="s">
        <v>137</v>
      </c>
      <c r="E802" s="142" t="s">
        <v>1444</v>
      </c>
      <c r="F802" s="143" t="s">
        <v>1445</v>
      </c>
      <c r="G802" s="144" t="s">
        <v>140</v>
      </c>
      <c r="H802" s="145">
        <v>110.976</v>
      </c>
      <c r="I802" s="146"/>
      <c r="J802" s="147">
        <f>ROUND(I802*H802,2)</f>
        <v>0</v>
      </c>
      <c r="K802" s="143" t="s">
        <v>141</v>
      </c>
      <c r="L802" s="36"/>
      <c r="M802" s="148" t="s">
        <v>3</v>
      </c>
      <c r="N802" s="149" t="s">
        <v>43</v>
      </c>
      <c r="O802" s="56"/>
      <c r="P802" s="150">
        <f>O802*H802</f>
        <v>0</v>
      </c>
      <c r="Q802" s="150">
        <v>1.7000000000000001E-4</v>
      </c>
      <c r="R802" s="150">
        <f>Q802*H802</f>
        <v>1.8865920000000001E-2</v>
      </c>
      <c r="S802" s="150">
        <v>0</v>
      </c>
      <c r="T802" s="151">
        <f>S802*H802</f>
        <v>0</v>
      </c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R802" s="152" t="s">
        <v>235</v>
      </c>
      <c r="AT802" s="152" t="s">
        <v>137</v>
      </c>
      <c r="AU802" s="152" t="s">
        <v>82</v>
      </c>
      <c r="AY802" s="20" t="s">
        <v>135</v>
      </c>
      <c r="BE802" s="153">
        <f>IF(N802="základní",J802,0)</f>
        <v>0</v>
      </c>
      <c r="BF802" s="153">
        <f>IF(N802="snížená",J802,0)</f>
        <v>0</v>
      </c>
      <c r="BG802" s="153">
        <f>IF(N802="zákl. přenesená",J802,0)</f>
        <v>0</v>
      </c>
      <c r="BH802" s="153">
        <f>IF(N802="sníž. přenesená",J802,0)</f>
        <v>0</v>
      </c>
      <c r="BI802" s="153">
        <f>IF(N802="nulová",J802,0)</f>
        <v>0</v>
      </c>
      <c r="BJ802" s="20" t="s">
        <v>80</v>
      </c>
      <c r="BK802" s="153">
        <f>ROUND(I802*H802,2)</f>
        <v>0</v>
      </c>
      <c r="BL802" s="20" t="s">
        <v>235</v>
      </c>
      <c r="BM802" s="152" t="s">
        <v>1446</v>
      </c>
    </row>
    <row r="803" spans="1:65" s="2" customFormat="1">
      <c r="A803" s="35"/>
      <c r="B803" s="36"/>
      <c r="C803" s="35"/>
      <c r="D803" s="154" t="s">
        <v>144</v>
      </c>
      <c r="E803" s="35"/>
      <c r="F803" s="155" t="s">
        <v>1447</v>
      </c>
      <c r="G803" s="35"/>
      <c r="H803" s="35"/>
      <c r="I803" s="156"/>
      <c r="J803" s="35"/>
      <c r="K803" s="35"/>
      <c r="L803" s="36"/>
      <c r="M803" s="157"/>
      <c r="N803" s="158"/>
      <c r="O803" s="56"/>
      <c r="P803" s="56"/>
      <c r="Q803" s="56"/>
      <c r="R803" s="56"/>
      <c r="S803" s="56"/>
      <c r="T803" s="57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T803" s="20" t="s">
        <v>144</v>
      </c>
      <c r="AU803" s="20" t="s">
        <v>82</v>
      </c>
    </row>
    <row r="804" spans="1:65" s="15" customFormat="1">
      <c r="B804" s="186"/>
      <c r="D804" s="160" t="s">
        <v>146</v>
      </c>
      <c r="E804" s="187" t="s">
        <v>3</v>
      </c>
      <c r="F804" s="188" t="s">
        <v>1448</v>
      </c>
      <c r="H804" s="187" t="s">
        <v>3</v>
      </c>
      <c r="I804" s="189"/>
      <c r="L804" s="186"/>
      <c r="M804" s="190"/>
      <c r="N804" s="191"/>
      <c r="O804" s="191"/>
      <c r="P804" s="191"/>
      <c r="Q804" s="191"/>
      <c r="R804" s="191"/>
      <c r="S804" s="191"/>
      <c r="T804" s="192"/>
      <c r="AT804" s="187" t="s">
        <v>146</v>
      </c>
      <c r="AU804" s="187" t="s">
        <v>82</v>
      </c>
      <c r="AV804" s="15" t="s">
        <v>80</v>
      </c>
      <c r="AW804" s="15" t="s">
        <v>33</v>
      </c>
      <c r="AX804" s="15" t="s">
        <v>72</v>
      </c>
      <c r="AY804" s="187" t="s">
        <v>135</v>
      </c>
    </row>
    <row r="805" spans="1:65" s="13" customFormat="1">
      <c r="B805" s="159"/>
      <c r="D805" s="160" t="s">
        <v>146</v>
      </c>
      <c r="E805" s="161" t="s">
        <v>3</v>
      </c>
      <c r="F805" s="162" t="s">
        <v>1449</v>
      </c>
      <c r="H805" s="163">
        <v>61.536000000000001</v>
      </c>
      <c r="I805" s="164"/>
      <c r="L805" s="159"/>
      <c r="M805" s="165"/>
      <c r="N805" s="166"/>
      <c r="O805" s="166"/>
      <c r="P805" s="166"/>
      <c r="Q805" s="166"/>
      <c r="R805" s="166"/>
      <c r="S805" s="166"/>
      <c r="T805" s="167"/>
      <c r="AT805" s="161" t="s">
        <v>146</v>
      </c>
      <c r="AU805" s="161" t="s">
        <v>82</v>
      </c>
      <c r="AV805" s="13" t="s">
        <v>82</v>
      </c>
      <c r="AW805" s="13" t="s">
        <v>33</v>
      </c>
      <c r="AX805" s="13" t="s">
        <v>72</v>
      </c>
      <c r="AY805" s="161" t="s">
        <v>135</v>
      </c>
    </row>
    <row r="806" spans="1:65" s="15" customFormat="1">
      <c r="B806" s="186"/>
      <c r="D806" s="160" t="s">
        <v>146</v>
      </c>
      <c r="E806" s="187" t="s">
        <v>3</v>
      </c>
      <c r="F806" s="188" t="s">
        <v>1450</v>
      </c>
      <c r="H806" s="187" t="s">
        <v>3</v>
      </c>
      <c r="I806" s="189"/>
      <c r="L806" s="186"/>
      <c r="M806" s="190"/>
      <c r="N806" s="191"/>
      <c r="O806" s="191"/>
      <c r="P806" s="191"/>
      <c r="Q806" s="191"/>
      <c r="R806" s="191"/>
      <c r="S806" s="191"/>
      <c r="T806" s="192"/>
      <c r="AT806" s="187" t="s">
        <v>146</v>
      </c>
      <c r="AU806" s="187" t="s">
        <v>82</v>
      </c>
      <c r="AV806" s="15" t="s">
        <v>80</v>
      </c>
      <c r="AW806" s="15" t="s">
        <v>33</v>
      </c>
      <c r="AX806" s="15" t="s">
        <v>72</v>
      </c>
      <c r="AY806" s="187" t="s">
        <v>135</v>
      </c>
    </row>
    <row r="807" spans="1:65" s="13" customFormat="1">
      <c r="B807" s="159"/>
      <c r="D807" s="160" t="s">
        <v>146</v>
      </c>
      <c r="E807" s="161" t="s">
        <v>3</v>
      </c>
      <c r="F807" s="162" t="s">
        <v>1451</v>
      </c>
      <c r="H807" s="163">
        <v>45.567999999999998</v>
      </c>
      <c r="I807" s="164"/>
      <c r="L807" s="159"/>
      <c r="M807" s="165"/>
      <c r="N807" s="166"/>
      <c r="O807" s="166"/>
      <c r="P807" s="166"/>
      <c r="Q807" s="166"/>
      <c r="R807" s="166"/>
      <c r="S807" s="166"/>
      <c r="T807" s="167"/>
      <c r="AT807" s="161" t="s">
        <v>146</v>
      </c>
      <c r="AU807" s="161" t="s">
        <v>82</v>
      </c>
      <c r="AV807" s="13" t="s">
        <v>82</v>
      </c>
      <c r="AW807" s="13" t="s">
        <v>33</v>
      </c>
      <c r="AX807" s="13" t="s">
        <v>72</v>
      </c>
      <c r="AY807" s="161" t="s">
        <v>135</v>
      </c>
    </row>
    <row r="808" spans="1:65" s="15" customFormat="1">
      <c r="B808" s="186"/>
      <c r="D808" s="160" t="s">
        <v>146</v>
      </c>
      <c r="E808" s="187" t="s">
        <v>3</v>
      </c>
      <c r="F808" s="188" t="s">
        <v>1452</v>
      </c>
      <c r="H808" s="187" t="s">
        <v>3</v>
      </c>
      <c r="I808" s="189"/>
      <c r="L808" s="186"/>
      <c r="M808" s="190"/>
      <c r="N808" s="191"/>
      <c r="O808" s="191"/>
      <c r="P808" s="191"/>
      <c r="Q808" s="191"/>
      <c r="R808" s="191"/>
      <c r="S808" s="191"/>
      <c r="T808" s="192"/>
      <c r="AT808" s="187" t="s">
        <v>146</v>
      </c>
      <c r="AU808" s="187" t="s">
        <v>82</v>
      </c>
      <c r="AV808" s="15" t="s">
        <v>80</v>
      </c>
      <c r="AW808" s="15" t="s">
        <v>33</v>
      </c>
      <c r="AX808" s="15" t="s">
        <v>72</v>
      </c>
      <c r="AY808" s="187" t="s">
        <v>135</v>
      </c>
    </row>
    <row r="809" spans="1:65" s="13" customFormat="1">
      <c r="B809" s="159"/>
      <c r="D809" s="160" t="s">
        <v>146</v>
      </c>
      <c r="E809" s="161" t="s">
        <v>3</v>
      </c>
      <c r="F809" s="162" t="s">
        <v>1453</v>
      </c>
      <c r="H809" s="163">
        <v>3.8719999999999999</v>
      </c>
      <c r="I809" s="164"/>
      <c r="L809" s="159"/>
      <c r="M809" s="165"/>
      <c r="N809" s="166"/>
      <c r="O809" s="166"/>
      <c r="P809" s="166"/>
      <c r="Q809" s="166"/>
      <c r="R809" s="166"/>
      <c r="S809" s="166"/>
      <c r="T809" s="167"/>
      <c r="AT809" s="161" t="s">
        <v>146</v>
      </c>
      <c r="AU809" s="161" t="s">
        <v>82</v>
      </c>
      <c r="AV809" s="13" t="s">
        <v>82</v>
      </c>
      <c r="AW809" s="13" t="s">
        <v>33</v>
      </c>
      <c r="AX809" s="13" t="s">
        <v>72</v>
      </c>
      <c r="AY809" s="161" t="s">
        <v>135</v>
      </c>
    </row>
    <row r="810" spans="1:65" s="14" customFormat="1">
      <c r="B810" s="178"/>
      <c r="D810" s="160" t="s">
        <v>146</v>
      </c>
      <c r="E810" s="179" t="s">
        <v>3</v>
      </c>
      <c r="F810" s="180" t="s">
        <v>215</v>
      </c>
      <c r="H810" s="181">
        <v>110.976</v>
      </c>
      <c r="I810" s="182"/>
      <c r="L810" s="178"/>
      <c r="M810" s="183"/>
      <c r="N810" s="184"/>
      <c r="O810" s="184"/>
      <c r="P810" s="184"/>
      <c r="Q810" s="184"/>
      <c r="R810" s="184"/>
      <c r="S810" s="184"/>
      <c r="T810" s="185"/>
      <c r="AT810" s="179" t="s">
        <v>146</v>
      </c>
      <c r="AU810" s="179" t="s">
        <v>82</v>
      </c>
      <c r="AV810" s="14" t="s">
        <v>142</v>
      </c>
      <c r="AW810" s="14" t="s">
        <v>33</v>
      </c>
      <c r="AX810" s="14" t="s">
        <v>80</v>
      </c>
      <c r="AY810" s="179" t="s">
        <v>135</v>
      </c>
    </row>
    <row r="811" spans="1:65" s="2" customFormat="1" ht="16.5" customHeight="1">
      <c r="A811" s="35"/>
      <c r="B811" s="140"/>
      <c r="C811" s="141" t="s">
        <v>1454</v>
      </c>
      <c r="D811" s="141" t="s">
        <v>137</v>
      </c>
      <c r="E811" s="142" t="s">
        <v>1444</v>
      </c>
      <c r="F811" s="143" t="s">
        <v>1445</v>
      </c>
      <c r="G811" s="144" t="s">
        <v>140</v>
      </c>
      <c r="H811" s="145">
        <v>47.268999999999998</v>
      </c>
      <c r="I811" s="146"/>
      <c r="J811" s="147">
        <f>ROUND(I811*H811,2)</f>
        <v>0</v>
      </c>
      <c r="K811" s="143" t="s">
        <v>141</v>
      </c>
      <c r="L811" s="36"/>
      <c r="M811" s="148" t="s">
        <v>3</v>
      </c>
      <c r="N811" s="149" t="s">
        <v>43</v>
      </c>
      <c r="O811" s="56"/>
      <c r="P811" s="150">
        <f>O811*H811</f>
        <v>0</v>
      </c>
      <c r="Q811" s="150">
        <v>1.7000000000000001E-4</v>
      </c>
      <c r="R811" s="150">
        <f>Q811*H811</f>
        <v>8.0357299999999996E-3</v>
      </c>
      <c r="S811" s="150">
        <v>0</v>
      </c>
      <c r="T811" s="151">
        <f>S811*H811</f>
        <v>0</v>
      </c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R811" s="152" t="s">
        <v>235</v>
      </c>
      <c r="AT811" s="152" t="s">
        <v>137</v>
      </c>
      <c r="AU811" s="152" t="s">
        <v>82</v>
      </c>
      <c r="AY811" s="20" t="s">
        <v>135</v>
      </c>
      <c r="BE811" s="153">
        <f>IF(N811="základní",J811,0)</f>
        <v>0</v>
      </c>
      <c r="BF811" s="153">
        <f>IF(N811="snížená",J811,0)</f>
        <v>0</v>
      </c>
      <c r="BG811" s="153">
        <f>IF(N811="zákl. přenesená",J811,0)</f>
        <v>0</v>
      </c>
      <c r="BH811" s="153">
        <f>IF(N811="sníž. přenesená",J811,0)</f>
        <v>0</v>
      </c>
      <c r="BI811" s="153">
        <f>IF(N811="nulová",J811,0)</f>
        <v>0</v>
      </c>
      <c r="BJ811" s="20" t="s">
        <v>80</v>
      </c>
      <c r="BK811" s="153">
        <f>ROUND(I811*H811,2)</f>
        <v>0</v>
      </c>
      <c r="BL811" s="20" t="s">
        <v>235</v>
      </c>
      <c r="BM811" s="152" t="s">
        <v>1455</v>
      </c>
    </row>
    <row r="812" spans="1:65" s="2" customFormat="1">
      <c r="A812" s="35"/>
      <c r="B812" s="36"/>
      <c r="C812" s="35"/>
      <c r="D812" s="154" t="s">
        <v>144</v>
      </c>
      <c r="E812" s="35"/>
      <c r="F812" s="155" t="s">
        <v>1447</v>
      </c>
      <c r="G812" s="35"/>
      <c r="H812" s="35"/>
      <c r="I812" s="156"/>
      <c r="J812" s="35"/>
      <c r="K812" s="35"/>
      <c r="L812" s="36"/>
      <c r="M812" s="157"/>
      <c r="N812" s="158"/>
      <c r="O812" s="56"/>
      <c r="P812" s="56"/>
      <c r="Q812" s="56"/>
      <c r="R812" s="56"/>
      <c r="S812" s="56"/>
      <c r="T812" s="57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T812" s="20" t="s">
        <v>144</v>
      </c>
      <c r="AU812" s="20" t="s">
        <v>82</v>
      </c>
    </row>
    <row r="813" spans="1:65" s="15" customFormat="1">
      <c r="B813" s="186"/>
      <c r="D813" s="160" t="s">
        <v>146</v>
      </c>
      <c r="E813" s="187" t="s">
        <v>3</v>
      </c>
      <c r="F813" s="188" t="s">
        <v>1456</v>
      </c>
      <c r="H813" s="187" t="s">
        <v>3</v>
      </c>
      <c r="I813" s="189"/>
      <c r="L813" s="186"/>
      <c r="M813" s="190"/>
      <c r="N813" s="191"/>
      <c r="O813" s="191"/>
      <c r="P813" s="191"/>
      <c r="Q813" s="191"/>
      <c r="R813" s="191"/>
      <c r="S813" s="191"/>
      <c r="T813" s="192"/>
      <c r="AT813" s="187" t="s">
        <v>146</v>
      </c>
      <c r="AU813" s="187" t="s">
        <v>82</v>
      </c>
      <c r="AV813" s="15" t="s">
        <v>80</v>
      </c>
      <c r="AW813" s="15" t="s">
        <v>33</v>
      </c>
      <c r="AX813" s="15" t="s">
        <v>72</v>
      </c>
      <c r="AY813" s="187" t="s">
        <v>135</v>
      </c>
    </row>
    <row r="814" spans="1:65" s="13" customFormat="1">
      <c r="B814" s="159"/>
      <c r="D814" s="160" t="s">
        <v>146</v>
      </c>
      <c r="E814" s="161" t="s">
        <v>3</v>
      </c>
      <c r="F814" s="162" t="s">
        <v>1457</v>
      </c>
      <c r="H814" s="163">
        <v>47.268999999999998</v>
      </c>
      <c r="I814" s="164"/>
      <c r="L814" s="159"/>
      <c r="M814" s="165"/>
      <c r="N814" s="166"/>
      <c r="O814" s="166"/>
      <c r="P814" s="166"/>
      <c r="Q814" s="166"/>
      <c r="R814" s="166"/>
      <c r="S814" s="166"/>
      <c r="T814" s="167"/>
      <c r="AT814" s="161" t="s">
        <v>146</v>
      </c>
      <c r="AU814" s="161" t="s">
        <v>82</v>
      </c>
      <c r="AV814" s="13" t="s">
        <v>82</v>
      </c>
      <c r="AW814" s="13" t="s">
        <v>33</v>
      </c>
      <c r="AX814" s="13" t="s">
        <v>80</v>
      </c>
      <c r="AY814" s="161" t="s">
        <v>135</v>
      </c>
    </row>
    <row r="815" spans="1:65" s="2" customFormat="1" ht="16.5" customHeight="1">
      <c r="A815" s="35"/>
      <c r="B815" s="140"/>
      <c r="C815" s="141" t="s">
        <v>1458</v>
      </c>
      <c r="D815" s="141" t="s">
        <v>137</v>
      </c>
      <c r="E815" s="142" t="s">
        <v>1459</v>
      </c>
      <c r="F815" s="143" t="s">
        <v>1460</v>
      </c>
      <c r="G815" s="144" t="s">
        <v>140</v>
      </c>
      <c r="H815" s="145">
        <v>47.268999999999998</v>
      </c>
      <c r="I815" s="146"/>
      <c r="J815" s="147">
        <f>ROUND(I815*H815,2)</f>
        <v>0</v>
      </c>
      <c r="K815" s="143" t="s">
        <v>141</v>
      </c>
      <c r="L815" s="36"/>
      <c r="M815" s="148" t="s">
        <v>3</v>
      </c>
      <c r="N815" s="149" t="s">
        <v>43</v>
      </c>
      <c r="O815" s="56"/>
      <c r="P815" s="150">
        <f>O815*H815</f>
        <v>0</v>
      </c>
      <c r="Q815" s="150">
        <v>1.2E-4</v>
      </c>
      <c r="R815" s="150">
        <f>Q815*H815</f>
        <v>5.67228E-3</v>
      </c>
      <c r="S815" s="150">
        <v>0</v>
      </c>
      <c r="T815" s="151">
        <f>S815*H815</f>
        <v>0</v>
      </c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R815" s="152" t="s">
        <v>235</v>
      </c>
      <c r="AT815" s="152" t="s">
        <v>137</v>
      </c>
      <c r="AU815" s="152" t="s">
        <v>82</v>
      </c>
      <c r="AY815" s="20" t="s">
        <v>135</v>
      </c>
      <c r="BE815" s="153">
        <f>IF(N815="základní",J815,0)</f>
        <v>0</v>
      </c>
      <c r="BF815" s="153">
        <f>IF(N815="snížená",J815,0)</f>
        <v>0</v>
      </c>
      <c r="BG815" s="153">
        <f>IF(N815="zákl. přenesená",J815,0)</f>
        <v>0</v>
      </c>
      <c r="BH815" s="153">
        <f>IF(N815="sníž. přenesená",J815,0)</f>
        <v>0</v>
      </c>
      <c r="BI815" s="153">
        <f>IF(N815="nulová",J815,0)</f>
        <v>0</v>
      </c>
      <c r="BJ815" s="20" t="s">
        <v>80</v>
      </c>
      <c r="BK815" s="153">
        <f>ROUND(I815*H815,2)</f>
        <v>0</v>
      </c>
      <c r="BL815" s="20" t="s">
        <v>235</v>
      </c>
      <c r="BM815" s="152" t="s">
        <v>1461</v>
      </c>
    </row>
    <row r="816" spans="1:65" s="2" customFormat="1">
      <c r="A816" s="35"/>
      <c r="B816" s="36"/>
      <c r="C816" s="35"/>
      <c r="D816" s="154" t="s">
        <v>144</v>
      </c>
      <c r="E816" s="35"/>
      <c r="F816" s="155" t="s">
        <v>1462</v>
      </c>
      <c r="G816" s="35"/>
      <c r="H816" s="35"/>
      <c r="I816" s="156"/>
      <c r="J816" s="35"/>
      <c r="K816" s="35"/>
      <c r="L816" s="36"/>
      <c r="M816" s="157"/>
      <c r="N816" s="158"/>
      <c r="O816" s="56"/>
      <c r="P816" s="56"/>
      <c r="Q816" s="56"/>
      <c r="R816" s="56"/>
      <c r="S816" s="56"/>
      <c r="T816" s="57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T816" s="20" t="s">
        <v>144</v>
      </c>
      <c r="AU816" s="20" t="s">
        <v>82</v>
      </c>
    </row>
    <row r="817" spans="1:65" s="2" customFormat="1" ht="16.5" customHeight="1">
      <c r="A817" s="35"/>
      <c r="B817" s="140"/>
      <c r="C817" s="141" t="s">
        <v>1463</v>
      </c>
      <c r="D817" s="141" t="s">
        <v>137</v>
      </c>
      <c r="E817" s="142" t="s">
        <v>1464</v>
      </c>
      <c r="F817" s="143" t="s">
        <v>1465</v>
      </c>
      <c r="G817" s="144" t="s">
        <v>140</v>
      </c>
      <c r="H817" s="145">
        <v>47.268999999999998</v>
      </c>
      <c r="I817" s="146"/>
      <c r="J817" s="147">
        <f>ROUND(I817*H817,2)</f>
        <v>0</v>
      </c>
      <c r="K817" s="143" t="s">
        <v>141</v>
      </c>
      <c r="L817" s="36"/>
      <c r="M817" s="148" t="s">
        <v>3</v>
      </c>
      <c r="N817" s="149" t="s">
        <v>43</v>
      </c>
      <c r="O817" s="56"/>
      <c r="P817" s="150">
        <f>O817*H817</f>
        <v>0</v>
      </c>
      <c r="Q817" s="150">
        <v>1.2E-4</v>
      </c>
      <c r="R817" s="150">
        <f>Q817*H817</f>
        <v>5.67228E-3</v>
      </c>
      <c r="S817" s="150">
        <v>0</v>
      </c>
      <c r="T817" s="151">
        <f>S817*H817</f>
        <v>0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152" t="s">
        <v>235</v>
      </c>
      <c r="AT817" s="152" t="s">
        <v>137</v>
      </c>
      <c r="AU817" s="152" t="s">
        <v>82</v>
      </c>
      <c r="AY817" s="20" t="s">
        <v>135</v>
      </c>
      <c r="BE817" s="153">
        <f>IF(N817="základní",J817,0)</f>
        <v>0</v>
      </c>
      <c r="BF817" s="153">
        <f>IF(N817="snížená",J817,0)</f>
        <v>0</v>
      </c>
      <c r="BG817" s="153">
        <f>IF(N817="zákl. přenesená",J817,0)</f>
        <v>0</v>
      </c>
      <c r="BH817" s="153">
        <f>IF(N817="sníž. přenesená",J817,0)</f>
        <v>0</v>
      </c>
      <c r="BI817" s="153">
        <f>IF(N817="nulová",J817,0)</f>
        <v>0</v>
      </c>
      <c r="BJ817" s="20" t="s">
        <v>80</v>
      </c>
      <c r="BK817" s="153">
        <f>ROUND(I817*H817,2)</f>
        <v>0</v>
      </c>
      <c r="BL817" s="20" t="s">
        <v>235</v>
      </c>
      <c r="BM817" s="152" t="s">
        <v>1466</v>
      </c>
    </row>
    <row r="818" spans="1:65" s="2" customFormat="1">
      <c r="A818" s="35"/>
      <c r="B818" s="36"/>
      <c r="C818" s="35"/>
      <c r="D818" s="154" t="s">
        <v>144</v>
      </c>
      <c r="E818" s="35"/>
      <c r="F818" s="155" t="s">
        <v>1467</v>
      </c>
      <c r="G818" s="35"/>
      <c r="H818" s="35"/>
      <c r="I818" s="156"/>
      <c r="J818" s="35"/>
      <c r="K818" s="35"/>
      <c r="L818" s="36"/>
      <c r="M818" s="157"/>
      <c r="N818" s="158"/>
      <c r="O818" s="56"/>
      <c r="P818" s="56"/>
      <c r="Q818" s="56"/>
      <c r="R818" s="56"/>
      <c r="S818" s="56"/>
      <c r="T818" s="57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T818" s="20" t="s">
        <v>144</v>
      </c>
      <c r="AU818" s="20" t="s">
        <v>82</v>
      </c>
    </row>
    <row r="819" spans="1:65" s="12" customFormat="1" ht="22.9" customHeight="1">
      <c r="B819" s="127"/>
      <c r="D819" s="128" t="s">
        <v>71</v>
      </c>
      <c r="E819" s="138" t="s">
        <v>1468</v>
      </c>
      <c r="F819" s="138" t="s">
        <v>1469</v>
      </c>
      <c r="I819" s="130"/>
      <c r="J819" s="139">
        <f>BK819</f>
        <v>0</v>
      </c>
      <c r="L819" s="127"/>
      <c r="M819" s="132"/>
      <c r="N819" s="133"/>
      <c r="O819" s="133"/>
      <c r="P819" s="134">
        <f>SUM(P820:P852)</f>
        <v>0</v>
      </c>
      <c r="Q819" s="133"/>
      <c r="R819" s="134">
        <f>SUM(R820:R852)</f>
        <v>5.0036234799999999</v>
      </c>
      <c r="S819" s="133"/>
      <c r="T819" s="135">
        <f>SUM(T820:T852)</f>
        <v>0.70426334999999995</v>
      </c>
      <c r="AR819" s="128" t="s">
        <v>82</v>
      </c>
      <c r="AT819" s="136" t="s">
        <v>71</v>
      </c>
      <c r="AU819" s="136" t="s">
        <v>80</v>
      </c>
      <c r="AY819" s="128" t="s">
        <v>135</v>
      </c>
      <c r="BK819" s="137">
        <f>SUM(BK820:BK852)</f>
        <v>0</v>
      </c>
    </row>
    <row r="820" spans="1:65" s="2" customFormat="1" ht="16.5" customHeight="1">
      <c r="A820" s="35"/>
      <c r="B820" s="140"/>
      <c r="C820" s="141" t="s">
        <v>1470</v>
      </c>
      <c r="D820" s="141" t="s">
        <v>137</v>
      </c>
      <c r="E820" s="142" t="s">
        <v>1471</v>
      </c>
      <c r="F820" s="143" t="s">
        <v>1472</v>
      </c>
      <c r="G820" s="144" t="s">
        <v>140</v>
      </c>
      <c r="H820" s="145">
        <v>2197.7849999999999</v>
      </c>
      <c r="I820" s="146"/>
      <c r="J820" s="147">
        <f>ROUND(I820*H820,2)</f>
        <v>0</v>
      </c>
      <c r="K820" s="143" t="s">
        <v>141</v>
      </c>
      <c r="L820" s="36"/>
      <c r="M820" s="148" t="s">
        <v>3</v>
      </c>
      <c r="N820" s="149" t="s">
        <v>43</v>
      </c>
      <c r="O820" s="56"/>
      <c r="P820" s="150">
        <f>O820*H820</f>
        <v>0</v>
      </c>
      <c r="Q820" s="150">
        <v>1E-3</v>
      </c>
      <c r="R820" s="150">
        <f>Q820*H820</f>
        <v>2.1977850000000001</v>
      </c>
      <c r="S820" s="150">
        <v>3.1E-4</v>
      </c>
      <c r="T820" s="151">
        <f>S820*H820</f>
        <v>0.68131334999999993</v>
      </c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R820" s="152" t="s">
        <v>235</v>
      </c>
      <c r="AT820" s="152" t="s">
        <v>137</v>
      </c>
      <c r="AU820" s="152" t="s">
        <v>82</v>
      </c>
      <c r="AY820" s="20" t="s">
        <v>135</v>
      </c>
      <c r="BE820" s="153">
        <f>IF(N820="základní",J820,0)</f>
        <v>0</v>
      </c>
      <c r="BF820" s="153">
        <f>IF(N820="snížená",J820,0)</f>
        <v>0</v>
      </c>
      <c r="BG820" s="153">
        <f>IF(N820="zákl. přenesená",J820,0)</f>
        <v>0</v>
      </c>
      <c r="BH820" s="153">
        <f>IF(N820="sníž. přenesená",J820,0)</f>
        <v>0</v>
      </c>
      <c r="BI820" s="153">
        <f>IF(N820="nulová",J820,0)</f>
        <v>0</v>
      </c>
      <c r="BJ820" s="20" t="s">
        <v>80</v>
      </c>
      <c r="BK820" s="153">
        <f>ROUND(I820*H820,2)</f>
        <v>0</v>
      </c>
      <c r="BL820" s="20" t="s">
        <v>235</v>
      </c>
      <c r="BM820" s="152" t="s">
        <v>1473</v>
      </c>
    </row>
    <row r="821" spans="1:65" s="2" customFormat="1">
      <c r="A821" s="35"/>
      <c r="B821" s="36"/>
      <c r="C821" s="35"/>
      <c r="D821" s="154" t="s">
        <v>144</v>
      </c>
      <c r="E821" s="35"/>
      <c r="F821" s="155" t="s">
        <v>1474</v>
      </c>
      <c r="G821" s="35"/>
      <c r="H821" s="35"/>
      <c r="I821" s="156"/>
      <c r="J821" s="35"/>
      <c r="K821" s="35"/>
      <c r="L821" s="36"/>
      <c r="M821" s="157"/>
      <c r="N821" s="158"/>
      <c r="O821" s="56"/>
      <c r="P821" s="56"/>
      <c r="Q821" s="56"/>
      <c r="R821" s="56"/>
      <c r="S821" s="56"/>
      <c r="T821" s="57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T821" s="20" t="s">
        <v>144</v>
      </c>
      <c r="AU821" s="20" t="s">
        <v>82</v>
      </c>
    </row>
    <row r="822" spans="1:65" s="15" customFormat="1">
      <c r="B822" s="186"/>
      <c r="D822" s="160" t="s">
        <v>146</v>
      </c>
      <c r="E822" s="187" t="s">
        <v>3</v>
      </c>
      <c r="F822" s="188" t="s">
        <v>1475</v>
      </c>
      <c r="H822" s="187" t="s">
        <v>3</v>
      </c>
      <c r="I822" s="189"/>
      <c r="L822" s="186"/>
      <c r="M822" s="190"/>
      <c r="N822" s="191"/>
      <c r="O822" s="191"/>
      <c r="P822" s="191"/>
      <c r="Q822" s="191"/>
      <c r="R822" s="191"/>
      <c r="S822" s="191"/>
      <c r="T822" s="192"/>
      <c r="AT822" s="187" t="s">
        <v>146</v>
      </c>
      <c r="AU822" s="187" t="s">
        <v>82</v>
      </c>
      <c r="AV822" s="15" t="s">
        <v>80</v>
      </c>
      <c r="AW822" s="15" t="s">
        <v>33</v>
      </c>
      <c r="AX822" s="15" t="s">
        <v>72</v>
      </c>
      <c r="AY822" s="187" t="s">
        <v>135</v>
      </c>
    </row>
    <row r="823" spans="1:65" s="13" customFormat="1">
      <c r="B823" s="159"/>
      <c r="D823" s="160" t="s">
        <v>146</v>
      </c>
      <c r="E823" s="161" t="s">
        <v>3</v>
      </c>
      <c r="F823" s="162" t="s">
        <v>1476</v>
      </c>
      <c r="H823" s="163">
        <v>762.05</v>
      </c>
      <c r="I823" s="164"/>
      <c r="L823" s="159"/>
      <c r="M823" s="165"/>
      <c r="N823" s="166"/>
      <c r="O823" s="166"/>
      <c r="P823" s="166"/>
      <c r="Q823" s="166"/>
      <c r="R823" s="166"/>
      <c r="S823" s="166"/>
      <c r="T823" s="167"/>
      <c r="AT823" s="161" t="s">
        <v>146</v>
      </c>
      <c r="AU823" s="161" t="s">
        <v>82</v>
      </c>
      <c r="AV823" s="13" t="s">
        <v>82</v>
      </c>
      <c r="AW823" s="13" t="s">
        <v>33</v>
      </c>
      <c r="AX823" s="13" t="s">
        <v>72</v>
      </c>
      <c r="AY823" s="161" t="s">
        <v>135</v>
      </c>
    </row>
    <row r="824" spans="1:65" s="15" customFormat="1">
      <c r="B824" s="186"/>
      <c r="D824" s="160" t="s">
        <v>146</v>
      </c>
      <c r="E824" s="187" t="s">
        <v>3</v>
      </c>
      <c r="F824" s="188" t="s">
        <v>1477</v>
      </c>
      <c r="H824" s="187" t="s">
        <v>3</v>
      </c>
      <c r="I824" s="189"/>
      <c r="L824" s="186"/>
      <c r="M824" s="190"/>
      <c r="N824" s="191"/>
      <c r="O824" s="191"/>
      <c r="P824" s="191"/>
      <c r="Q824" s="191"/>
      <c r="R824" s="191"/>
      <c r="S824" s="191"/>
      <c r="T824" s="192"/>
      <c r="AT824" s="187" t="s">
        <v>146</v>
      </c>
      <c r="AU824" s="187" t="s">
        <v>82</v>
      </c>
      <c r="AV824" s="15" t="s">
        <v>80</v>
      </c>
      <c r="AW824" s="15" t="s">
        <v>33</v>
      </c>
      <c r="AX824" s="15" t="s">
        <v>72</v>
      </c>
      <c r="AY824" s="187" t="s">
        <v>135</v>
      </c>
    </row>
    <row r="825" spans="1:65" s="13" customFormat="1">
      <c r="B825" s="159"/>
      <c r="D825" s="160" t="s">
        <v>146</v>
      </c>
      <c r="E825" s="161" t="s">
        <v>3</v>
      </c>
      <c r="F825" s="162" t="s">
        <v>1478</v>
      </c>
      <c r="H825" s="163">
        <v>1435.7349999999999</v>
      </c>
      <c r="I825" s="164"/>
      <c r="L825" s="159"/>
      <c r="M825" s="165"/>
      <c r="N825" s="166"/>
      <c r="O825" s="166"/>
      <c r="P825" s="166"/>
      <c r="Q825" s="166"/>
      <c r="R825" s="166"/>
      <c r="S825" s="166"/>
      <c r="T825" s="167"/>
      <c r="AT825" s="161" t="s">
        <v>146</v>
      </c>
      <c r="AU825" s="161" t="s">
        <v>82</v>
      </c>
      <c r="AV825" s="13" t="s">
        <v>82</v>
      </c>
      <c r="AW825" s="13" t="s">
        <v>33</v>
      </c>
      <c r="AX825" s="13" t="s">
        <v>72</v>
      </c>
      <c r="AY825" s="161" t="s">
        <v>135</v>
      </c>
    </row>
    <row r="826" spans="1:65" s="14" customFormat="1">
      <c r="B826" s="178"/>
      <c r="D826" s="160" t="s">
        <v>146</v>
      </c>
      <c r="E826" s="179" t="s">
        <v>3</v>
      </c>
      <c r="F826" s="180" t="s">
        <v>215</v>
      </c>
      <c r="H826" s="181">
        <v>2197.7849999999999</v>
      </c>
      <c r="I826" s="182"/>
      <c r="L826" s="178"/>
      <c r="M826" s="183"/>
      <c r="N826" s="184"/>
      <c r="O826" s="184"/>
      <c r="P826" s="184"/>
      <c r="Q826" s="184"/>
      <c r="R826" s="184"/>
      <c r="S826" s="184"/>
      <c r="T826" s="185"/>
      <c r="AT826" s="179" t="s">
        <v>146</v>
      </c>
      <c r="AU826" s="179" t="s">
        <v>82</v>
      </c>
      <c r="AV826" s="14" t="s">
        <v>142</v>
      </c>
      <c r="AW826" s="14" t="s">
        <v>33</v>
      </c>
      <c r="AX826" s="14" t="s">
        <v>80</v>
      </c>
      <c r="AY826" s="179" t="s">
        <v>135</v>
      </c>
    </row>
    <row r="827" spans="1:65" s="2" customFormat="1" ht="16.5" customHeight="1">
      <c r="A827" s="35"/>
      <c r="B827" s="140"/>
      <c r="C827" s="141" t="s">
        <v>1479</v>
      </c>
      <c r="D827" s="141" t="s">
        <v>137</v>
      </c>
      <c r="E827" s="142" t="s">
        <v>1480</v>
      </c>
      <c r="F827" s="143" t="s">
        <v>1481</v>
      </c>
      <c r="G827" s="144" t="s">
        <v>140</v>
      </c>
      <c r="H827" s="145">
        <v>2197.7849999999999</v>
      </c>
      <c r="I827" s="146"/>
      <c r="J827" s="147">
        <f>ROUND(I827*H827,2)</f>
        <v>0</v>
      </c>
      <c r="K827" s="143" t="s">
        <v>141</v>
      </c>
      <c r="L827" s="36"/>
      <c r="M827" s="148" t="s">
        <v>3</v>
      </c>
      <c r="N827" s="149" t="s">
        <v>43</v>
      </c>
      <c r="O827" s="56"/>
      <c r="P827" s="150">
        <f>O827*H827</f>
        <v>0</v>
      </c>
      <c r="Q827" s="150">
        <v>0</v>
      </c>
      <c r="R827" s="150">
        <f>Q827*H827</f>
        <v>0</v>
      </c>
      <c r="S827" s="150">
        <v>0</v>
      </c>
      <c r="T827" s="151">
        <f>S827*H827</f>
        <v>0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152" t="s">
        <v>235</v>
      </c>
      <c r="AT827" s="152" t="s">
        <v>137</v>
      </c>
      <c r="AU827" s="152" t="s">
        <v>82</v>
      </c>
      <c r="AY827" s="20" t="s">
        <v>135</v>
      </c>
      <c r="BE827" s="153">
        <f>IF(N827="základní",J827,0)</f>
        <v>0</v>
      </c>
      <c r="BF827" s="153">
        <f>IF(N827="snížená",J827,0)</f>
        <v>0</v>
      </c>
      <c r="BG827" s="153">
        <f>IF(N827="zákl. přenesená",J827,0)</f>
        <v>0</v>
      </c>
      <c r="BH827" s="153">
        <f>IF(N827="sníž. přenesená",J827,0)</f>
        <v>0</v>
      </c>
      <c r="BI827" s="153">
        <f>IF(N827="nulová",J827,0)</f>
        <v>0</v>
      </c>
      <c r="BJ827" s="20" t="s">
        <v>80</v>
      </c>
      <c r="BK827" s="153">
        <f>ROUND(I827*H827,2)</f>
        <v>0</v>
      </c>
      <c r="BL827" s="20" t="s">
        <v>235</v>
      </c>
      <c r="BM827" s="152" t="s">
        <v>1482</v>
      </c>
    </row>
    <row r="828" spans="1:65" s="2" customFormat="1">
      <c r="A828" s="35"/>
      <c r="B828" s="36"/>
      <c r="C828" s="35"/>
      <c r="D828" s="154" t="s">
        <v>144</v>
      </c>
      <c r="E828" s="35"/>
      <c r="F828" s="155" t="s">
        <v>1483</v>
      </c>
      <c r="G828" s="35"/>
      <c r="H828" s="35"/>
      <c r="I828" s="156"/>
      <c r="J828" s="35"/>
      <c r="K828" s="35"/>
      <c r="L828" s="36"/>
      <c r="M828" s="157"/>
      <c r="N828" s="158"/>
      <c r="O828" s="56"/>
      <c r="P828" s="56"/>
      <c r="Q828" s="56"/>
      <c r="R828" s="56"/>
      <c r="S828" s="56"/>
      <c r="T828" s="57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T828" s="20" t="s">
        <v>144</v>
      </c>
      <c r="AU828" s="20" t="s">
        <v>82</v>
      </c>
    </row>
    <row r="829" spans="1:65" s="2" customFormat="1" ht="24.2" customHeight="1">
      <c r="A829" s="35"/>
      <c r="B829" s="140"/>
      <c r="C829" s="141" t="s">
        <v>1484</v>
      </c>
      <c r="D829" s="141" t="s">
        <v>137</v>
      </c>
      <c r="E829" s="142" t="s">
        <v>1485</v>
      </c>
      <c r="F829" s="143" t="s">
        <v>1486</v>
      </c>
      <c r="G829" s="144" t="s">
        <v>140</v>
      </c>
      <c r="H829" s="145">
        <v>369.505</v>
      </c>
      <c r="I829" s="146"/>
      <c r="J829" s="147">
        <f>ROUND(I829*H829,2)</f>
        <v>0</v>
      </c>
      <c r="K829" s="143" t="s">
        <v>141</v>
      </c>
      <c r="L829" s="36"/>
      <c r="M829" s="148" t="s">
        <v>3</v>
      </c>
      <c r="N829" s="149" t="s">
        <v>43</v>
      </c>
      <c r="O829" s="56"/>
      <c r="P829" s="150">
        <f>O829*H829</f>
        <v>0</v>
      </c>
      <c r="Q829" s="150">
        <v>4.4999999999999997E-3</v>
      </c>
      <c r="R829" s="150">
        <f>Q829*H829</f>
        <v>1.6627724999999998</v>
      </c>
      <c r="S829" s="150">
        <v>0</v>
      </c>
      <c r="T829" s="151">
        <f>S829*H829</f>
        <v>0</v>
      </c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R829" s="152" t="s">
        <v>235</v>
      </c>
      <c r="AT829" s="152" t="s">
        <v>137</v>
      </c>
      <c r="AU829" s="152" t="s">
        <v>82</v>
      </c>
      <c r="AY829" s="20" t="s">
        <v>135</v>
      </c>
      <c r="BE829" s="153">
        <f>IF(N829="základní",J829,0)</f>
        <v>0</v>
      </c>
      <c r="BF829" s="153">
        <f>IF(N829="snížená",J829,0)</f>
        <v>0</v>
      </c>
      <c r="BG829" s="153">
        <f>IF(N829="zákl. přenesená",J829,0)</f>
        <v>0</v>
      </c>
      <c r="BH829" s="153">
        <f>IF(N829="sníž. přenesená",J829,0)</f>
        <v>0</v>
      </c>
      <c r="BI829" s="153">
        <f>IF(N829="nulová",J829,0)</f>
        <v>0</v>
      </c>
      <c r="BJ829" s="20" t="s">
        <v>80</v>
      </c>
      <c r="BK829" s="153">
        <f>ROUND(I829*H829,2)</f>
        <v>0</v>
      </c>
      <c r="BL829" s="20" t="s">
        <v>235</v>
      </c>
      <c r="BM829" s="152" t="s">
        <v>1487</v>
      </c>
    </row>
    <row r="830" spans="1:65" s="2" customFormat="1">
      <c r="A830" s="35"/>
      <c r="B830" s="36"/>
      <c r="C830" s="35"/>
      <c r="D830" s="154" t="s">
        <v>144</v>
      </c>
      <c r="E830" s="35"/>
      <c r="F830" s="155" t="s">
        <v>1488</v>
      </c>
      <c r="G830" s="35"/>
      <c r="H830" s="35"/>
      <c r="I830" s="156"/>
      <c r="J830" s="35"/>
      <c r="K830" s="35"/>
      <c r="L830" s="36"/>
      <c r="M830" s="157"/>
      <c r="N830" s="158"/>
      <c r="O830" s="56"/>
      <c r="P830" s="56"/>
      <c r="Q830" s="56"/>
      <c r="R830" s="56"/>
      <c r="S830" s="56"/>
      <c r="T830" s="57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T830" s="20" t="s">
        <v>144</v>
      </c>
      <c r="AU830" s="20" t="s">
        <v>82</v>
      </c>
    </row>
    <row r="831" spans="1:65" s="15" customFormat="1">
      <c r="B831" s="186"/>
      <c r="D831" s="160" t="s">
        <v>146</v>
      </c>
      <c r="E831" s="187" t="s">
        <v>3</v>
      </c>
      <c r="F831" s="188" t="s">
        <v>1475</v>
      </c>
      <c r="H831" s="187" t="s">
        <v>3</v>
      </c>
      <c r="I831" s="189"/>
      <c r="L831" s="186"/>
      <c r="M831" s="190"/>
      <c r="N831" s="191"/>
      <c r="O831" s="191"/>
      <c r="P831" s="191"/>
      <c r="Q831" s="191"/>
      <c r="R831" s="191"/>
      <c r="S831" s="191"/>
      <c r="T831" s="192"/>
      <c r="AT831" s="187" t="s">
        <v>146</v>
      </c>
      <c r="AU831" s="187" t="s">
        <v>82</v>
      </c>
      <c r="AV831" s="15" t="s">
        <v>80</v>
      </c>
      <c r="AW831" s="15" t="s">
        <v>33</v>
      </c>
      <c r="AX831" s="15" t="s">
        <v>72</v>
      </c>
      <c r="AY831" s="187" t="s">
        <v>135</v>
      </c>
    </row>
    <row r="832" spans="1:65" s="13" customFormat="1">
      <c r="B832" s="159"/>
      <c r="D832" s="160" t="s">
        <v>146</v>
      </c>
      <c r="E832" s="161" t="s">
        <v>3</v>
      </c>
      <c r="F832" s="162" t="s">
        <v>1489</v>
      </c>
      <c r="H832" s="163">
        <v>369.505</v>
      </c>
      <c r="I832" s="164"/>
      <c r="L832" s="159"/>
      <c r="M832" s="165"/>
      <c r="N832" s="166"/>
      <c r="O832" s="166"/>
      <c r="P832" s="166"/>
      <c r="Q832" s="166"/>
      <c r="R832" s="166"/>
      <c r="S832" s="166"/>
      <c r="T832" s="167"/>
      <c r="AT832" s="161" t="s">
        <v>146</v>
      </c>
      <c r="AU832" s="161" t="s">
        <v>82</v>
      </c>
      <c r="AV832" s="13" t="s">
        <v>82</v>
      </c>
      <c r="AW832" s="13" t="s">
        <v>33</v>
      </c>
      <c r="AX832" s="13" t="s">
        <v>72</v>
      </c>
      <c r="AY832" s="161" t="s">
        <v>135</v>
      </c>
    </row>
    <row r="833" spans="1:65" s="14" customFormat="1">
      <c r="B833" s="178"/>
      <c r="D833" s="160" t="s">
        <v>146</v>
      </c>
      <c r="E833" s="179" t="s">
        <v>3</v>
      </c>
      <c r="F833" s="180" t="s">
        <v>215</v>
      </c>
      <c r="H833" s="181">
        <v>369.505</v>
      </c>
      <c r="I833" s="182"/>
      <c r="L833" s="178"/>
      <c r="M833" s="183"/>
      <c r="N833" s="184"/>
      <c r="O833" s="184"/>
      <c r="P833" s="184"/>
      <c r="Q833" s="184"/>
      <c r="R833" s="184"/>
      <c r="S833" s="184"/>
      <c r="T833" s="185"/>
      <c r="AT833" s="179" t="s">
        <v>146</v>
      </c>
      <c r="AU833" s="179" t="s">
        <v>82</v>
      </c>
      <c r="AV833" s="14" t="s">
        <v>142</v>
      </c>
      <c r="AW833" s="14" t="s">
        <v>33</v>
      </c>
      <c r="AX833" s="14" t="s">
        <v>80</v>
      </c>
      <c r="AY833" s="179" t="s">
        <v>135</v>
      </c>
    </row>
    <row r="834" spans="1:65" s="2" customFormat="1" ht="16.5" customHeight="1">
      <c r="A834" s="35"/>
      <c r="B834" s="140"/>
      <c r="C834" s="141" t="s">
        <v>1490</v>
      </c>
      <c r="D834" s="141" t="s">
        <v>137</v>
      </c>
      <c r="E834" s="142" t="s">
        <v>1491</v>
      </c>
      <c r="F834" s="143" t="s">
        <v>1492</v>
      </c>
      <c r="G834" s="144" t="s">
        <v>140</v>
      </c>
      <c r="H834" s="145">
        <v>765</v>
      </c>
      <c r="I834" s="146"/>
      <c r="J834" s="147">
        <f>ROUND(I834*H834,2)</f>
        <v>0</v>
      </c>
      <c r="K834" s="143" t="s">
        <v>141</v>
      </c>
      <c r="L834" s="36"/>
      <c r="M834" s="148" t="s">
        <v>3</v>
      </c>
      <c r="N834" s="149" t="s">
        <v>43</v>
      </c>
      <c r="O834" s="56"/>
      <c r="P834" s="150">
        <f>O834*H834</f>
        <v>0</v>
      </c>
      <c r="Q834" s="150">
        <v>0</v>
      </c>
      <c r="R834" s="150">
        <f>Q834*H834</f>
        <v>0</v>
      </c>
      <c r="S834" s="150">
        <v>3.0000000000000001E-5</v>
      </c>
      <c r="T834" s="151">
        <f>S834*H834</f>
        <v>2.2950000000000002E-2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152" t="s">
        <v>235</v>
      </c>
      <c r="AT834" s="152" t="s">
        <v>137</v>
      </c>
      <c r="AU834" s="152" t="s">
        <v>82</v>
      </c>
      <c r="AY834" s="20" t="s">
        <v>135</v>
      </c>
      <c r="BE834" s="153">
        <f>IF(N834="základní",J834,0)</f>
        <v>0</v>
      </c>
      <c r="BF834" s="153">
        <f>IF(N834="snížená",J834,0)</f>
        <v>0</v>
      </c>
      <c r="BG834" s="153">
        <f>IF(N834="zákl. přenesená",J834,0)</f>
        <v>0</v>
      </c>
      <c r="BH834" s="153">
        <f>IF(N834="sníž. přenesená",J834,0)</f>
        <v>0</v>
      </c>
      <c r="BI834" s="153">
        <f>IF(N834="nulová",J834,0)</f>
        <v>0</v>
      </c>
      <c r="BJ834" s="20" t="s">
        <v>80</v>
      </c>
      <c r="BK834" s="153">
        <f>ROUND(I834*H834,2)</f>
        <v>0</v>
      </c>
      <c r="BL834" s="20" t="s">
        <v>235</v>
      </c>
      <c r="BM834" s="152" t="s">
        <v>1493</v>
      </c>
    </row>
    <row r="835" spans="1:65" s="2" customFormat="1">
      <c r="A835" s="35"/>
      <c r="B835" s="36"/>
      <c r="C835" s="35"/>
      <c r="D835" s="154" t="s">
        <v>144</v>
      </c>
      <c r="E835" s="35"/>
      <c r="F835" s="155" t="s">
        <v>1494</v>
      </c>
      <c r="G835" s="35"/>
      <c r="H835" s="35"/>
      <c r="I835" s="156"/>
      <c r="J835" s="35"/>
      <c r="K835" s="35"/>
      <c r="L835" s="36"/>
      <c r="M835" s="157"/>
      <c r="N835" s="158"/>
      <c r="O835" s="56"/>
      <c r="P835" s="56"/>
      <c r="Q835" s="56"/>
      <c r="R835" s="56"/>
      <c r="S835" s="56"/>
      <c r="T835" s="57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T835" s="20" t="s">
        <v>144</v>
      </c>
      <c r="AU835" s="20" t="s">
        <v>82</v>
      </c>
    </row>
    <row r="836" spans="1:65" s="13" customFormat="1">
      <c r="B836" s="159"/>
      <c r="D836" s="160" t="s">
        <v>146</v>
      </c>
      <c r="E836" s="161" t="s">
        <v>3</v>
      </c>
      <c r="F836" s="162" t="s">
        <v>1495</v>
      </c>
      <c r="H836" s="163">
        <v>765</v>
      </c>
      <c r="I836" s="164"/>
      <c r="L836" s="159"/>
      <c r="M836" s="165"/>
      <c r="N836" s="166"/>
      <c r="O836" s="166"/>
      <c r="P836" s="166"/>
      <c r="Q836" s="166"/>
      <c r="R836" s="166"/>
      <c r="S836" s="166"/>
      <c r="T836" s="167"/>
      <c r="AT836" s="161" t="s">
        <v>146</v>
      </c>
      <c r="AU836" s="161" t="s">
        <v>82</v>
      </c>
      <c r="AV836" s="13" t="s">
        <v>82</v>
      </c>
      <c r="AW836" s="13" t="s">
        <v>33</v>
      </c>
      <c r="AX836" s="13" t="s">
        <v>80</v>
      </c>
      <c r="AY836" s="161" t="s">
        <v>135</v>
      </c>
    </row>
    <row r="837" spans="1:65" s="2" customFormat="1" ht="16.5" customHeight="1">
      <c r="A837" s="35"/>
      <c r="B837" s="140"/>
      <c r="C837" s="168" t="s">
        <v>1496</v>
      </c>
      <c r="D837" s="168" t="s">
        <v>202</v>
      </c>
      <c r="E837" s="169" t="s">
        <v>1497</v>
      </c>
      <c r="F837" s="170" t="s">
        <v>1498</v>
      </c>
      <c r="G837" s="171" t="s">
        <v>140</v>
      </c>
      <c r="H837" s="172">
        <v>803.25</v>
      </c>
      <c r="I837" s="173"/>
      <c r="J837" s="174">
        <f>ROUND(I837*H837,2)</f>
        <v>0</v>
      </c>
      <c r="K837" s="170" t="s">
        <v>141</v>
      </c>
      <c r="L837" s="175"/>
      <c r="M837" s="176" t="s">
        <v>3</v>
      </c>
      <c r="N837" s="177" t="s">
        <v>43</v>
      </c>
      <c r="O837" s="56"/>
      <c r="P837" s="150">
        <f>O837*H837</f>
        <v>0</v>
      </c>
      <c r="Q837" s="150">
        <v>2.0000000000000002E-5</v>
      </c>
      <c r="R837" s="150">
        <f>Q837*H837</f>
        <v>1.6065000000000003E-2</v>
      </c>
      <c r="S837" s="150">
        <v>0</v>
      </c>
      <c r="T837" s="151">
        <f>S837*H837</f>
        <v>0</v>
      </c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R837" s="152" t="s">
        <v>324</v>
      </c>
      <c r="AT837" s="152" t="s">
        <v>202</v>
      </c>
      <c r="AU837" s="152" t="s">
        <v>82</v>
      </c>
      <c r="AY837" s="20" t="s">
        <v>135</v>
      </c>
      <c r="BE837" s="153">
        <f>IF(N837="základní",J837,0)</f>
        <v>0</v>
      </c>
      <c r="BF837" s="153">
        <f>IF(N837="snížená",J837,0)</f>
        <v>0</v>
      </c>
      <c r="BG837" s="153">
        <f>IF(N837="zákl. přenesená",J837,0)</f>
        <v>0</v>
      </c>
      <c r="BH837" s="153">
        <f>IF(N837="sníž. přenesená",J837,0)</f>
        <v>0</v>
      </c>
      <c r="BI837" s="153">
        <f>IF(N837="nulová",J837,0)</f>
        <v>0</v>
      </c>
      <c r="BJ837" s="20" t="s">
        <v>80</v>
      </c>
      <c r="BK837" s="153">
        <f>ROUND(I837*H837,2)</f>
        <v>0</v>
      </c>
      <c r="BL837" s="20" t="s">
        <v>235</v>
      </c>
      <c r="BM837" s="152" t="s">
        <v>1499</v>
      </c>
    </row>
    <row r="838" spans="1:65" s="13" customFormat="1">
      <c r="B838" s="159"/>
      <c r="D838" s="160" t="s">
        <v>146</v>
      </c>
      <c r="F838" s="162" t="s">
        <v>1500</v>
      </c>
      <c r="H838" s="163">
        <v>803.25</v>
      </c>
      <c r="I838" s="164"/>
      <c r="L838" s="159"/>
      <c r="M838" s="165"/>
      <c r="N838" s="166"/>
      <c r="O838" s="166"/>
      <c r="P838" s="166"/>
      <c r="Q838" s="166"/>
      <c r="R838" s="166"/>
      <c r="S838" s="166"/>
      <c r="T838" s="167"/>
      <c r="AT838" s="161" t="s">
        <v>146</v>
      </c>
      <c r="AU838" s="161" t="s">
        <v>82</v>
      </c>
      <c r="AV838" s="13" t="s">
        <v>82</v>
      </c>
      <c r="AW838" s="13" t="s">
        <v>4</v>
      </c>
      <c r="AX838" s="13" t="s">
        <v>80</v>
      </c>
      <c r="AY838" s="161" t="s">
        <v>135</v>
      </c>
    </row>
    <row r="839" spans="1:65" s="2" customFormat="1" ht="16.5" customHeight="1">
      <c r="A839" s="35"/>
      <c r="B839" s="140"/>
      <c r="C839" s="141" t="s">
        <v>1501</v>
      </c>
      <c r="D839" s="141" t="s">
        <v>137</v>
      </c>
      <c r="E839" s="142" t="s">
        <v>1502</v>
      </c>
      <c r="F839" s="143" t="s">
        <v>1503</v>
      </c>
      <c r="G839" s="144" t="s">
        <v>140</v>
      </c>
      <c r="H839" s="145">
        <v>2300.002</v>
      </c>
      <c r="I839" s="146"/>
      <c r="J839" s="147">
        <f>ROUND(I839*H839,2)</f>
        <v>0</v>
      </c>
      <c r="K839" s="143" t="s">
        <v>141</v>
      </c>
      <c r="L839" s="36"/>
      <c r="M839" s="148" t="s">
        <v>3</v>
      </c>
      <c r="N839" s="149" t="s">
        <v>43</v>
      </c>
      <c r="O839" s="56"/>
      <c r="P839" s="150">
        <f>O839*H839</f>
        <v>0</v>
      </c>
      <c r="Q839" s="150">
        <v>2.0000000000000001E-4</v>
      </c>
      <c r="R839" s="150">
        <f>Q839*H839</f>
        <v>0.46000040000000003</v>
      </c>
      <c r="S839" s="150">
        <v>0</v>
      </c>
      <c r="T839" s="151">
        <f>S839*H839</f>
        <v>0</v>
      </c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R839" s="152" t="s">
        <v>235</v>
      </c>
      <c r="AT839" s="152" t="s">
        <v>137</v>
      </c>
      <c r="AU839" s="152" t="s">
        <v>82</v>
      </c>
      <c r="AY839" s="20" t="s">
        <v>135</v>
      </c>
      <c r="BE839" s="153">
        <f>IF(N839="základní",J839,0)</f>
        <v>0</v>
      </c>
      <c r="BF839" s="153">
        <f>IF(N839="snížená",J839,0)</f>
        <v>0</v>
      </c>
      <c r="BG839" s="153">
        <f>IF(N839="zákl. přenesená",J839,0)</f>
        <v>0</v>
      </c>
      <c r="BH839" s="153">
        <f>IF(N839="sníž. přenesená",J839,0)</f>
        <v>0</v>
      </c>
      <c r="BI839" s="153">
        <f>IF(N839="nulová",J839,0)</f>
        <v>0</v>
      </c>
      <c r="BJ839" s="20" t="s">
        <v>80</v>
      </c>
      <c r="BK839" s="153">
        <f>ROUND(I839*H839,2)</f>
        <v>0</v>
      </c>
      <c r="BL839" s="20" t="s">
        <v>235</v>
      </c>
      <c r="BM839" s="152" t="s">
        <v>1504</v>
      </c>
    </row>
    <row r="840" spans="1:65" s="2" customFormat="1">
      <c r="A840" s="35"/>
      <c r="B840" s="36"/>
      <c r="C840" s="35"/>
      <c r="D840" s="154" t="s">
        <v>144</v>
      </c>
      <c r="E840" s="35"/>
      <c r="F840" s="155" t="s">
        <v>1505</v>
      </c>
      <c r="G840" s="35"/>
      <c r="H840" s="35"/>
      <c r="I840" s="156"/>
      <c r="J840" s="35"/>
      <c r="K840" s="35"/>
      <c r="L840" s="36"/>
      <c r="M840" s="157"/>
      <c r="N840" s="158"/>
      <c r="O840" s="56"/>
      <c r="P840" s="56"/>
      <c r="Q840" s="56"/>
      <c r="R840" s="56"/>
      <c r="S840" s="56"/>
      <c r="T840" s="57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T840" s="20" t="s">
        <v>144</v>
      </c>
      <c r="AU840" s="20" t="s">
        <v>82</v>
      </c>
    </row>
    <row r="841" spans="1:65" s="15" customFormat="1">
      <c r="B841" s="186"/>
      <c r="D841" s="160" t="s">
        <v>146</v>
      </c>
      <c r="E841" s="187" t="s">
        <v>3</v>
      </c>
      <c r="F841" s="188" t="s">
        <v>1506</v>
      </c>
      <c r="H841" s="187" t="s">
        <v>3</v>
      </c>
      <c r="I841" s="189"/>
      <c r="L841" s="186"/>
      <c r="M841" s="190"/>
      <c r="N841" s="191"/>
      <c r="O841" s="191"/>
      <c r="P841" s="191"/>
      <c r="Q841" s="191"/>
      <c r="R841" s="191"/>
      <c r="S841" s="191"/>
      <c r="T841" s="192"/>
      <c r="AT841" s="187" t="s">
        <v>146</v>
      </c>
      <c r="AU841" s="187" t="s">
        <v>82</v>
      </c>
      <c r="AV841" s="15" t="s">
        <v>80</v>
      </c>
      <c r="AW841" s="15" t="s">
        <v>33</v>
      </c>
      <c r="AX841" s="15" t="s">
        <v>72</v>
      </c>
      <c r="AY841" s="187" t="s">
        <v>135</v>
      </c>
    </row>
    <row r="842" spans="1:65" s="13" customFormat="1">
      <c r="B842" s="159"/>
      <c r="D842" s="160" t="s">
        <v>146</v>
      </c>
      <c r="E842" s="161" t="s">
        <v>3</v>
      </c>
      <c r="F842" s="162" t="s">
        <v>1507</v>
      </c>
      <c r="H842" s="163">
        <v>14.734999999999999</v>
      </c>
      <c r="I842" s="164"/>
      <c r="L842" s="159"/>
      <c r="M842" s="165"/>
      <c r="N842" s="166"/>
      <c r="O842" s="166"/>
      <c r="P842" s="166"/>
      <c r="Q842" s="166"/>
      <c r="R842" s="166"/>
      <c r="S842" s="166"/>
      <c r="T842" s="167"/>
      <c r="AT842" s="161" t="s">
        <v>146</v>
      </c>
      <c r="AU842" s="161" t="s">
        <v>82</v>
      </c>
      <c r="AV842" s="13" t="s">
        <v>82</v>
      </c>
      <c r="AW842" s="13" t="s">
        <v>33</v>
      </c>
      <c r="AX842" s="13" t="s">
        <v>72</v>
      </c>
      <c r="AY842" s="161" t="s">
        <v>135</v>
      </c>
    </row>
    <row r="843" spans="1:65" s="15" customFormat="1">
      <c r="B843" s="186"/>
      <c r="D843" s="160" t="s">
        <v>146</v>
      </c>
      <c r="E843" s="187" t="s">
        <v>3</v>
      </c>
      <c r="F843" s="188" t="s">
        <v>1475</v>
      </c>
      <c r="H843" s="187" t="s">
        <v>3</v>
      </c>
      <c r="I843" s="189"/>
      <c r="L843" s="186"/>
      <c r="M843" s="190"/>
      <c r="N843" s="191"/>
      <c r="O843" s="191"/>
      <c r="P843" s="191"/>
      <c r="Q843" s="191"/>
      <c r="R843" s="191"/>
      <c r="S843" s="191"/>
      <c r="T843" s="192"/>
      <c r="AT843" s="187" t="s">
        <v>146</v>
      </c>
      <c r="AU843" s="187" t="s">
        <v>82</v>
      </c>
      <c r="AV843" s="15" t="s">
        <v>80</v>
      </c>
      <c r="AW843" s="15" t="s">
        <v>33</v>
      </c>
      <c r="AX843" s="15" t="s">
        <v>72</v>
      </c>
      <c r="AY843" s="187" t="s">
        <v>135</v>
      </c>
    </row>
    <row r="844" spans="1:65" s="13" customFormat="1">
      <c r="B844" s="159"/>
      <c r="D844" s="160" t="s">
        <v>146</v>
      </c>
      <c r="E844" s="161" t="s">
        <v>3</v>
      </c>
      <c r="F844" s="162" t="s">
        <v>1508</v>
      </c>
      <c r="H844" s="163">
        <v>739.01</v>
      </c>
      <c r="I844" s="164"/>
      <c r="L844" s="159"/>
      <c r="M844" s="165"/>
      <c r="N844" s="166"/>
      <c r="O844" s="166"/>
      <c r="P844" s="166"/>
      <c r="Q844" s="166"/>
      <c r="R844" s="166"/>
      <c r="S844" s="166"/>
      <c r="T844" s="167"/>
      <c r="AT844" s="161" t="s">
        <v>146</v>
      </c>
      <c r="AU844" s="161" t="s">
        <v>82</v>
      </c>
      <c r="AV844" s="13" t="s">
        <v>82</v>
      </c>
      <c r="AW844" s="13" t="s">
        <v>33</v>
      </c>
      <c r="AX844" s="13" t="s">
        <v>72</v>
      </c>
      <c r="AY844" s="161" t="s">
        <v>135</v>
      </c>
    </row>
    <row r="845" spans="1:65" s="13" customFormat="1">
      <c r="B845" s="159"/>
      <c r="D845" s="160" t="s">
        <v>146</v>
      </c>
      <c r="E845" s="161" t="s">
        <v>3</v>
      </c>
      <c r="F845" s="162" t="s">
        <v>1509</v>
      </c>
      <c r="H845" s="163">
        <v>23.04</v>
      </c>
      <c r="I845" s="164"/>
      <c r="L845" s="159"/>
      <c r="M845" s="165"/>
      <c r="N845" s="166"/>
      <c r="O845" s="166"/>
      <c r="P845" s="166"/>
      <c r="Q845" s="166"/>
      <c r="R845" s="166"/>
      <c r="S845" s="166"/>
      <c r="T845" s="167"/>
      <c r="AT845" s="161" t="s">
        <v>146</v>
      </c>
      <c r="AU845" s="161" t="s">
        <v>82</v>
      </c>
      <c r="AV845" s="13" t="s">
        <v>82</v>
      </c>
      <c r="AW845" s="13" t="s">
        <v>33</v>
      </c>
      <c r="AX845" s="13" t="s">
        <v>72</v>
      </c>
      <c r="AY845" s="161" t="s">
        <v>135</v>
      </c>
    </row>
    <row r="846" spans="1:65" s="15" customFormat="1">
      <c r="B846" s="186"/>
      <c r="D846" s="160" t="s">
        <v>146</v>
      </c>
      <c r="E846" s="187" t="s">
        <v>3</v>
      </c>
      <c r="F846" s="188" t="s">
        <v>1510</v>
      </c>
      <c r="H846" s="187" t="s">
        <v>3</v>
      </c>
      <c r="I846" s="189"/>
      <c r="L846" s="186"/>
      <c r="M846" s="190"/>
      <c r="N846" s="191"/>
      <c r="O846" s="191"/>
      <c r="P846" s="191"/>
      <c r="Q846" s="191"/>
      <c r="R846" s="191"/>
      <c r="S846" s="191"/>
      <c r="T846" s="192"/>
      <c r="AT846" s="187" t="s">
        <v>146</v>
      </c>
      <c r="AU846" s="187" t="s">
        <v>82</v>
      </c>
      <c r="AV846" s="15" t="s">
        <v>80</v>
      </c>
      <c r="AW846" s="15" t="s">
        <v>33</v>
      </c>
      <c r="AX846" s="15" t="s">
        <v>72</v>
      </c>
      <c r="AY846" s="187" t="s">
        <v>135</v>
      </c>
    </row>
    <row r="847" spans="1:65" s="13" customFormat="1">
      <c r="B847" s="159"/>
      <c r="D847" s="160" t="s">
        <v>146</v>
      </c>
      <c r="E847" s="161" t="s">
        <v>3</v>
      </c>
      <c r="F847" s="162" t="s">
        <v>1511</v>
      </c>
      <c r="H847" s="163">
        <v>87.481999999999999</v>
      </c>
      <c r="I847" s="164"/>
      <c r="L847" s="159"/>
      <c r="M847" s="165"/>
      <c r="N847" s="166"/>
      <c r="O847" s="166"/>
      <c r="P847" s="166"/>
      <c r="Q847" s="166"/>
      <c r="R847" s="166"/>
      <c r="S847" s="166"/>
      <c r="T847" s="167"/>
      <c r="AT847" s="161" t="s">
        <v>146</v>
      </c>
      <c r="AU847" s="161" t="s">
        <v>82</v>
      </c>
      <c r="AV847" s="13" t="s">
        <v>82</v>
      </c>
      <c r="AW847" s="13" t="s">
        <v>33</v>
      </c>
      <c r="AX847" s="13" t="s">
        <v>72</v>
      </c>
      <c r="AY847" s="161" t="s">
        <v>135</v>
      </c>
    </row>
    <row r="848" spans="1:65" s="15" customFormat="1">
      <c r="B848" s="186"/>
      <c r="D848" s="160" t="s">
        <v>146</v>
      </c>
      <c r="E848" s="187" t="s">
        <v>3</v>
      </c>
      <c r="F848" s="188" t="s">
        <v>1477</v>
      </c>
      <c r="H848" s="187" t="s">
        <v>3</v>
      </c>
      <c r="I848" s="189"/>
      <c r="L848" s="186"/>
      <c r="M848" s="190"/>
      <c r="N848" s="191"/>
      <c r="O848" s="191"/>
      <c r="P848" s="191"/>
      <c r="Q848" s="191"/>
      <c r="R848" s="191"/>
      <c r="S848" s="191"/>
      <c r="T848" s="192"/>
      <c r="AT848" s="187" t="s">
        <v>146</v>
      </c>
      <c r="AU848" s="187" t="s">
        <v>82</v>
      </c>
      <c r="AV848" s="15" t="s">
        <v>80</v>
      </c>
      <c r="AW848" s="15" t="s">
        <v>33</v>
      </c>
      <c r="AX848" s="15" t="s">
        <v>72</v>
      </c>
      <c r="AY848" s="187" t="s">
        <v>135</v>
      </c>
    </row>
    <row r="849" spans="1:65" s="13" customFormat="1">
      <c r="B849" s="159"/>
      <c r="D849" s="160" t="s">
        <v>146</v>
      </c>
      <c r="E849" s="161" t="s">
        <v>3</v>
      </c>
      <c r="F849" s="162" t="s">
        <v>1478</v>
      </c>
      <c r="H849" s="163">
        <v>1435.7349999999999</v>
      </c>
      <c r="I849" s="164"/>
      <c r="L849" s="159"/>
      <c r="M849" s="165"/>
      <c r="N849" s="166"/>
      <c r="O849" s="166"/>
      <c r="P849" s="166"/>
      <c r="Q849" s="166"/>
      <c r="R849" s="166"/>
      <c r="S849" s="166"/>
      <c r="T849" s="167"/>
      <c r="AT849" s="161" t="s">
        <v>146</v>
      </c>
      <c r="AU849" s="161" t="s">
        <v>82</v>
      </c>
      <c r="AV849" s="13" t="s">
        <v>82</v>
      </c>
      <c r="AW849" s="13" t="s">
        <v>33</v>
      </c>
      <c r="AX849" s="13" t="s">
        <v>72</v>
      </c>
      <c r="AY849" s="161" t="s">
        <v>135</v>
      </c>
    </row>
    <row r="850" spans="1:65" s="14" customFormat="1">
      <c r="B850" s="178"/>
      <c r="D850" s="160" t="s">
        <v>146</v>
      </c>
      <c r="E850" s="179" t="s">
        <v>3</v>
      </c>
      <c r="F850" s="180" t="s">
        <v>215</v>
      </c>
      <c r="H850" s="181">
        <v>2300.002</v>
      </c>
      <c r="I850" s="182"/>
      <c r="L850" s="178"/>
      <c r="M850" s="183"/>
      <c r="N850" s="184"/>
      <c r="O850" s="184"/>
      <c r="P850" s="184"/>
      <c r="Q850" s="184"/>
      <c r="R850" s="184"/>
      <c r="S850" s="184"/>
      <c r="T850" s="185"/>
      <c r="AT850" s="179" t="s">
        <v>146</v>
      </c>
      <c r="AU850" s="179" t="s">
        <v>82</v>
      </c>
      <c r="AV850" s="14" t="s">
        <v>142</v>
      </c>
      <c r="AW850" s="14" t="s">
        <v>33</v>
      </c>
      <c r="AX850" s="14" t="s">
        <v>80</v>
      </c>
      <c r="AY850" s="179" t="s">
        <v>135</v>
      </c>
    </row>
    <row r="851" spans="1:65" s="2" customFormat="1" ht="24.2" customHeight="1">
      <c r="A851" s="35"/>
      <c r="B851" s="140"/>
      <c r="C851" s="141" t="s">
        <v>1512</v>
      </c>
      <c r="D851" s="141" t="s">
        <v>137</v>
      </c>
      <c r="E851" s="142" t="s">
        <v>1513</v>
      </c>
      <c r="F851" s="143" t="s">
        <v>1514</v>
      </c>
      <c r="G851" s="144" t="s">
        <v>140</v>
      </c>
      <c r="H851" s="145">
        <v>2300.002</v>
      </c>
      <c r="I851" s="146"/>
      <c r="J851" s="147">
        <f>ROUND(I851*H851,2)</f>
        <v>0</v>
      </c>
      <c r="K851" s="143" t="s">
        <v>141</v>
      </c>
      <c r="L851" s="36"/>
      <c r="M851" s="148" t="s">
        <v>3</v>
      </c>
      <c r="N851" s="149" t="s">
        <v>43</v>
      </c>
      <c r="O851" s="56"/>
      <c r="P851" s="150">
        <f>O851*H851</f>
        <v>0</v>
      </c>
      <c r="Q851" s="150">
        <v>2.9E-4</v>
      </c>
      <c r="R851" s="150">
        <f>Q851*H851</f>
        <v>0.66700057999999995</v>
      </c>
      <c r="S851" s="150">
        <v>0</v>
      </c>
      <c r="T851" s="151">
        <f>S851*H851</f>
        <v>0</v>
      </c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R851" s="152" t="s">
        <v>235</v>
      </c>
      <c r="AT851" s="152" t="s">
        <v>137</v>
      </c>
      <c r="AU851" s="152" t="s">
        <v>82</v>
      </c>
      <c r="AY851" s="20" t="s">
        <v>135</v>
      </c>
      <c r="BE851" s="153">
        <f>IF(N851="základní",J851,0)</f>
        <v>0</v>
      </c>
      <c r="BF851" s="153">
        <f>IF(N851="snížená",J851,0)</f>
        <v>0</v>
      </c>
      <c r="BG851" s="153">
        <f>IF(N851="zákl. přenesená",J851,0)</f>
        <v>0</v>
      </c>
      <c r="BH851" s="153">
        <f>IF(N851="sníž. přenesená",J851,0)</f>
        <v>0</v>
      </c>
      <c r="BI851" s="153">
        <f>IF(N851="nulová",J851,0)</f>
        <v>0</v>
      </c>
      <c r="BJ851" s="20" t="s">
        <v>80</v>
      </c>
      <c r="BK851" s="153">
        <f>ROUND(I851*H851,2)</f>
        <v>0</v>
      </c>
      <c r="BL851" s="20" t="s">
        <v>235</v>
      </c>
      <c r="BM851" s="152" t="s">
        <v>1515</v>
      </c>
    </row>
    <row r="852" spans="1:65" s="2" customFormat="1">
      <c r="A852" s="35"/>
      <c r="B852" s="36"/>
      <c r="C852" s="35"/>
      <c r="D852" s="154" t="s">
        <v>144</v>
      </c>
      <c r="E852" s="35"/>
      <c r="F852" s="155" t="s">
        <v>1516</v>
      </c>
      <c r="G852" s="35"/>
      <c r="H852" s="35"/>
      <c r="I852" s="156"/>
      <c r="J852" s="35"/>
      <c r="K852" s="35"/>
      <c r="L852" s="36"/>
      <c r="M852" s="202"/>
      <c r="N852" s="203"/>
      <c r="O852" s="204"/>
      <c r="P852" s="204"/>
      <c r="Q852" s="204"/>
      <c r="R852" s="204"/>
      <c r="S852" s="204"/>
      <c r="T852" s="20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T852" s="20" t="s">
        <v>144</v>
      </c>
      <c r="AU852" s="20" t="s">
        <v>82</v>
      </c>
    </row>
    <row r="853" spans="1:65" s="2" customFormat="1" ht="6.95" customHeight="1">
      <c r="A853" s="35"/>
      <c r="B853" s="45"/>
      <c r="C853" s="46"/>
      <c r="D853" s="46"/>
      <c r="E853" s="46"/>
      <c r="F853" s="46"/>
      <c r="G853" s="46"/>
      <c r="H853" s="46"/>
      <c r="I853" s="46"/>
      <c r="J853" s="46"/>
      <c r="K853" s="46"/>
      <c r="L853" s="36"/>
      <c r="M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</row>
  </sheetData>
  <autoFilter ref="C102:K852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hyperlinks>
    <hyperlink ref="F107" r:id="rId1"/>
    <hyperlink ref="F110" r:id="rId2"/>
    <hyperlink ref="F113" r:id="rId3"/>
    <hyperlink ref="F116" r:id="rId4"/>
    <hyperlink ref="F118" r:id="rId5"/>
    <hyperlink ref="F121" r:id="rId6"/>
    <hyperlink ref="F124" r:id="rId7"/>
    <hyperlink ref="F127" r:id="rId8"/>
    <hyperlink ref="F130" r:id="rId9"/>
    <hyperlink ref="F133" r:id="rId10"/>
    <hyperlink ref="F137" r:id="rId11"/>
    <hyperlink ref="F144" r:id="rId12"/>
    <hyperlink ref="F150" r:id="rId13"/>
    <hyperlink ref="F152" r:id="rId14"/>
    <hyperlink ref="F155" r:id="rId15"/>
    <hyperlink ref="F159" r:id="rId16"/>
    <hyperlink ref="F164" r:id="rId17"/>
    <hyperlink ref="F174" r:id="rId18"/>
    <hyperlink ref="F179" r:id="rId19"/>
    <hyperlink ref="F188" r:id="rId20"/>
    <hyperlink ref="F190" r:id="rId21"/>
    <hyperlink ref="F195" r:id="rId22"/>
    <hyperlink ref="F198" r:id="rId23"/>
    <hyperlink ref="F203" r:id="rId24"/>
    <hyperlink ref="F207" r:id="rId25"/>
    <hyperlink ref="F209" r:id="rId26"/>
    <hyperlink ref="F216" r:id="rId27"/>
    <hyperlink ref="F219" r:id="rId28"/>
    <hyperlink ref="F223" r:id="rId29"/>
    <hyperlink ref="F225" r:id="rId30"/>
    <hyperlink ref="F227" r:id="rId31"/>
    <hyperlink ref="F232" r:id="rId32"/>
    <hyperlink ref="F249" r:id="rId33"/>
    <hyperlink ref="F252" r:id="rId34"/>
    <hyperlink ref="F255" r:id="rId35"/>
    <hyperlink ref="F259" r:id="rId36"/>
    <hyperlink ref="F263" r:id="rId37"/>
    <hyperlink ref="F271" r:id="rId38"/>
    <hyperlink ref="F274" r:id="rId39"/>
    <hyperlink ref="F279" r:id="rId40"/>
    <hyperlink ref="F284" r:id="rId41"/>
    <hyperlink ref="F287" r:id="rId42"/>
    <hyperlink ref="F292" r:id="rId43"/>
    <hyperlink ref="F294" r:id="rId44"/>
    <hyperlink ref="F299" r:id="rId45"/>
    <hyperlink ref="F302" r:id="rId46"/>
    <hyperlink ref="F306" r:id="rId47"/>
    <hyperlink ref="F310" r:id="rId48"/>
    <hyperlink ref="F313" r:id="rId49"/>
    <hyperlink ref="F322" r:id="rId50"/>
    <hyperlink ref="F326" r:id="rId51"/>
    <hyperlink ref="F338" r:id="rId52"/>
    <hyperlink ref="F346" r:id="rId53"/>
    <hyperlink ref="F349" r:id="rId54"/>
    <hyperlink ref="F352" r:id="rId55"/>
    <hyperlink ref="F355" r:id="rId56"/>
    <hyperlink ref="F358" r:id="rId57"/>
    <hyperlink ref="F360" r:id="rId58"/>
    <hyperlink ref="F364" r:id="rId59"/>
    <hyperlink ref="F371" r:id="rId60"/>
    <hyperlink ref="F380" r:id="rId61"/>
    <hyperlink ref="F406" r:id="rId62"/>
    <hyperlink ref="F408" r:id="rId63"/>
    <hyperlink ref="F413" r:id="rId64"/>
    <hyperlink ref="F415" r:id="rId65"/>
    <hyperlink ref="F417" r:id="rId66"/>
    <hyperlink ref="F420" r:id="rId67"/>
    <hyperlink ref="F423" r:id="rId68"/>
    <hyperlink ref="F427" r:id="rId69"/>
    <hyperlink ref="F431" r:id="rId70"/>
    <hyperlink ref="F437" r:id="rId71"/>
    <hyperlink ref="F441" r:id="rId72"/>
    <hyperlink ref="F445" r:id="rId73"/>
    <hyperlink ref="F449" r:id="rId74"/>
    <hyperlink ref="F455" r:id="rId75"/>
    <hyperlink ref="F461" r:id="rId76"/>
    <hyperlink ref="F464" r:id="rId77"/>
    <hyperlink ref="F471" r:id="rId78"/>
    <hyperlink ref="F475" r:id="rId79"/>
    <hyperlink ref="F478" r:id="rId80"/>
    <hyperlink ref="F482" r:id="rId81"/>
    <hyperlink ref="F499" r:id="rId82"/>
    <hyperlink ref="F503" r:id="rId83"/>
    <hyperlink ref="F511" r:id="rId84"/>
    <hyperlink ref="F517" r:id="rId85"/>
    <hyperlink ref="F520" r:id="rId86"/>
    <hyperlink ref="F524" r:id="rId87"/>
    <hyperlink ref="F532" r:id="rId88"/>
    <hyperlink ref="F545" r:id="rId89"/>
    <hyperlink ref="F552" r:id="rId90"/>
    <hyperlink ref="F564" r:id="rId91"/>
    <hyperlink ref="F566" r:id="rId92"/>
    <hyperlink ref="F569" r:id="rId93"/>
    <hyperlink ref="F572" r:id="rId94"/>
    <hyperlink ref="F574" r:id="rId95"/>
    <hyperlink ref="F587" r:id="rId96"/>
    <hyperlink ref="F590" r:id="rId97"/>
    <hyperlink ref="F600" r:id="rId98"/>
    <hyperlink ref="F603" r:id="rId99"/>
    <hyperlink ref="F618" r:id="rId100"/>
    <hyperlink ref="F621" r:id="rId101"/>
    <hyperlink ref="F624" r:id="rId102"/>
    <hyperlink ref="F627" r:id="rId103"/>
    <hyperlink ref="F639" r:id="rId104"/>
    <hyperlink ref="F647" r:id="rId105"/>
    <hyperlink ref="F659" r:id="rId106"/>
    <hyperlink ref="F680" r:id="rId107"/>
    <hyperlink ref="F688" r:id="rId108"/>
    <hyperlink ref="F691" r:id="rId109"/>
    <hyperlink ref="F693" r:id="rId110"/>
    <hyperlink ref="F696" r:id="rId111"/>
    <hyperlink ref="F700" r:id="rId112"/>
    <hyperlink ref="F702" r:id="rId113"/>
    <hyperlink ref="F705" r:id="rId114"/>
    <hyperlink ref="F708" r:id="rId115"/>
    <hyperlink ref="F711" r:id="rId116"/>
    <hyperlink ref="F713" r:id="rId117"/>
    <hyperlink ref="F715" r:id="rId118"/>
    <hyperlink ref="F720" r:id="rId119"/>
    <hyperlink ref="F725" r:id="rId120"/>
    <hyperlink ref="F730" r:id="rId121"/>
    <hyperlink ref="F733" r:id="rId122"/>
    <hyperlink ref="F736" r:id="rId123"/>
    <hyperlink ref="F741" r:id="rId124"/>
    <hyperlink ref="F745" r:id="rId125"/>
    <hyperlink ref="F749" r:id="rId126"/>
    <hyperlink ref="F756" r:id="rId127"/>
    <hyperlink ref="F760" r:id="rId128"/>
    <hyperlink ref="F762" r:id="rId129"/>
    <hyperlink ref="F765" r:id="rId130"/>
    <hyperlink ref="F768" r:id="rId131"/>
    <hyperlink ref="F770" r:id="rId132"/>
    <hyperlink ref="F779" r:id="rId133"/>
    <hyperlink ref="F788" r:id="rId134"/>
    <hyperlink ref="F790" r:id="rId135"/>
    <hyperlink ref="F793" r:id="rId136"/>
    <hyperlink ref="F799" r:id="rId137"/>
    <hyperlink ref="F801" r:id="rId138"/>
    <hyperlink ref="F803" r:id="rId139"/>
    <hyperlink ref="F812" r:id="rId140"/>
    <hyperlink ref="F816" r:id="rId141"/>
    <hyperlink ref="F818" r:id="rId142"/>
    <hyperlink ref="F821" r:id="rId143"/>
    <hyperlink ref="F828" r:id="rId144"/>
    <hyperlink ref="F830" r:id="rId145"/>
    <hyperlink ref="F835" r:id="rId146"/>
    <hyperlink ref="F840" r:id="rId147"/>
    <hyperlink ref="F852" r:id="rId14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4"/>
  <sheetViews>
    <sheetView showGridLines="0" topLeftCell="A83" workbookViewId="0">
      <selection activeCell="I90" sqref="I9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97" t="s">
        <v>6</v>
      </c>
      <c r="M2" s="598"/>
      <c r="N2" s="598"/>
      <c r="O2" s="598"/>
      <c r="P2" s="598"/>
      <c r="Q2" s="598"/>
      <c r="R2" s="598"/>
      <c r="S2" s="598"/>
      <c r="T2" s="598"/>
      <c r="U2" s="598"/>
      <c r="V2" s="598"/>
      <c r="AT2" s="20" t="s">
        <v>85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</row>
    <row r="4" spans="1:46" s="1" customFormat="1" ht="24.95" customHeight="1">
      <c r="B4" s="23"/>
      <c r="D4" s="24" t="s">
        <v>89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636" t="str">
        <f>'Rekapitulace stavby'!K6</f>
        <v>Stavební úprava - DS Kotorská, Kotorská 1590/40, Praha 4 - Nusle</v>
      </c>
      <c r="F7" s="637"/>
      <c r="G7" s="637"/>
      <c r="H7" s="637"/>
      <c r="L7" s="23"/>
    </row>
    <row r="8" spans="1:46" s="2" customFormat="1" ht="12" customHeight="1">
      <c r="A8" s="35"/>
      <c r="B8" s="36"/>
      <c r="C8" s="35"/>
      <c r="D8" s="30" t="s">
        <v>90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602" t="s">
        <v>1517</v>
      </c>
      <c r="F9" s="635"/>
      <c r="G9" s="635"/>
      <c r="H9" s="635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 t="str">
        <f>'Rekapitulace stavby'!AN8</f>
        <v>3. 10. 2025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25</v>
      </c>
      <c r="E14" s="35"/>
      <c r="F14" s="35"/>
      <c r="G14" s="35"/>
      <c r="H14" s="35"/>
      <c r="I14" s="30" t="s">
        <v>26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28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29</v>
      </c>
      <c r="E17" s="35"/>
      <c r="F17" s="35"/>
      <c r="G17" s="35"/>
      <c r="H17" s="35"/>
      <c r="I17" s="30" t="s">
        <v>26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638" t="str">
        <f>'Rekapitulace stavby'!E14</f>
        <v>Vyplň údaj</v>
      </c>
      <c r="F18" s="627"/>
      <c r="G18" s="627"/>
      <c r="H18" s="627"/>
      <c r="I18" s="30" t="s">
        <v>28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31</v>
      </c>
      <c r="E20" s="35"/>
      <c r="F20" s="35"/>
      <c r="G20" s="35"/>
      <c r="H20" s="35"/>
      <c r="I20" s="30" t="s">
        <v>26</v>
      </c>
      <c r="J20" s="28" t="s">
        <v>3</v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">
        <v>32</v>
      </c>
      <c r="F21" s="35"/>
      <c r="G21" s="35"/>
      <c r="H21" s="35"/>
      <c r="I21" s="30" t="s">
        <v>28</v>
      </c>
      <c r="J21" s="28" t="s">
        <v>3</v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34</v>
      </c>
      <c r="E23" s="35"/>
      <c r="F23" s="35"/>
      <c r="G23" s="35"/>
      <c r="H23" s="35"/>
      <c r="I23" s="30" t="s">
        <v>26</v>
      </c>
      <c r="J23" s="28" t="s">
        <v>3</v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">
        <v>35</v>
      </c>
      <c r="F24" s="35"/>
      <c r="G24" s="35"/>
      <c r="H24" s="35"/>
      <c r="I24" s="30" t="s">
        <v>28</v>
      </c>
      <c r="J24" s="28" t="s">
        <v>3</v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36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631" t="s">
        <v>3</v>
      </c>
      <c r="F27" s="631"/>
      <c r="G27" s="631"/>
      <c r="H27" s="63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38</v>
      </c>
      <c r="E30" s="35"/>
      <c r="F30" s="35"/>
      <c r="G30" s="35"/>
      <c r="H30" s="35"/>
      <c r="I30" s="35"/>
      <c r="J30" s="69">
        <f>ROUND(J84,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40</v>
      </c>
      <c r="G32" s="35"/>
      <c r="H32" s="35"/>
      <c r="I32" s="39" t="s">
        <v>39</v>
      </c>
      <c r="J32" s="39" t="s">
        <v>41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42</v>
      </c>
      <c r="E33" s="30" t="s">
        <v>43</v>
      </c>
      <c r="F33" s="98">
        <f>ROUND((SUM(BE84:BE93)),  2)</f>
        <v>0</v>
      </c>
      <c r="G33" s="35"/>
      <c r="H33" s="35"/>
      <c r="I33" s="99">
        <v>0.21</v>
      </c>
      <c r="J33" s="98">
        <f>ROUND(((SUM(BE84:BE93))*I33),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44</v>
      </c>
      <c r="F34" s="98">
        <f>ROUND((SUM(BF84:BF93)),  2)</f>
        <v>0</v>
      </c>
      <c r="G34" s="35"/>
      <c r="H34" s="35"/>
      <c r="I34" s="99">
        <v>0.12</v>
      </c>
      <c r="J34" s="98">
        <f>ROUND(((SUM(BF84:BF93))*I34),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45</v>
      </c>
      <c r="F35" s="98">
        <f>ROUND((SUM(BG84:BG93)),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46</v>
      </c>
      <c r="F36" s="98">
        <f>ROUND((SUM(BH84:BH93)),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47</v>
      </c>
      <c r="F37" s="98">
        <f>ROUND((SUM(BI84:BI93)),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48</v>
      </c>
      <c r="E39" s="58"/>
      <c r="F39" s="58"/>
      <c r="G39" s="102" t="s">
        <v>49</v>
      </c>
      <c r="H39" s="103" t="s">
        <v>50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92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636" t="str">
        <f>E7</f>
        <v>Stavební úprava - DS Kotorská, Kotorská 1590/40, Praha 4 - Nusle</v>
      </c>
      <c r="F48" s="637"/>
      <c r="G48" s="637"/>
      <c r="H48" s="637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602" t="str">
        <f>E9</f>
        <v>02 - TZB - technické zabezpečení stavby</v>
      </c>
      <c r="F50" s="635"/>
      <c r="G50" s="635"/>
      <c r="H50" s="635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 xml:space="preserve"> Kotorská 1590/40, Praha 4 - Nusle</v>
      </c>
      <c r="G52" s="35"/>
      <c r="H52" s="35"/>
      <c r="I52" s="30" t="s">
        <v>23</v>
      </c>
      <c r="J52" s="53" t="str">
        <f>IF(J12="","",J12)</f>
        <v>3. 10. 2025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5"/>
      <c r="E54" s="35"/>
      <c r="F54" s="28" t="str">
        <f>E15</f>
        <v xml:space="preserve"> </v>
      </c>
      <c r="G54" s="35"/>
      <c r="H54" s="35"/>
      <c r="I54" s="30" t="s">
        <v>31</v>
      </c>
      <c r="J54" s="33" t="str">
        <f>E21</f>
        <v>CONTRACTIS,s.r.o. Moulíkova 3286/1b, Praha 5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5"/>
      <c r="E55" s="35"/>
      <c r="F55" s="28" t="str">
        <f>IF(E18="","",E18)</f>
        <v>Vyplň údaj</v>
      </c>
      <c r="G55" s="35"/>
      <c r="H55" s="35"/>
      <c r="I55" s="30" t="s">
        <v>34</v>
      </c>
      <c r="J55" s="33" t="str">
        <f>E24</f>
        <v>Hana Pejšová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93</v>
      </c>
      <c r="D57" s="100"/>
      <c r="E57" s="100"/>
      <c r="F57" s="100"/>
      <c r="G57" s="100"/>
      <c r="H57" s="100"/>
      <c r="I57" s="100"/>
      <c r="J57" s="107" t="s">
        <v>94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70</v>
      </c>
      <c r="D59" s="35"/>
      <c r="E59" s="35"/>
      <c r="F59" s="35"/>
      <c r="G59" s="35"/>
      <c r="H59" s="35"/>
      <c r="I59" s="35"/>
      <c r="J59" s="69">
        <f>J84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95</v>
      </c>
    </row>
    <row r="60" spans="1:47" s="9" customFormat="1" ht="24.95" customHeight="1">
      <c r="B60" s="109"/>
      <c r="D60" s="110" t="s">
        <v>105</v>
      </c>
      <c r="E60" s="111"/>
      <c r="F60" s="111"/>
      <c r="G60" s="111"/>
      <c r="H60" s="111"/>
      <c r="I60" s="111"/>
      <c r="J60" s="112">
        <f>J85</f>
        <v>0</v>
      </c>
      <c r="L60" s="109"/>
    </row>
    <row r="61" spans="1:47" s="10" customFormat="1" ht="19.899999999999999" customHeight="1">
      <c r="B61" s="113"/>
      <c r="D61" s="114" t="s">
        <v>1518</v>
      </c>
      <c r="E61" s="115"/>
      <c r="F61" s="115"/>
      <c r="G61" s="115"/>
      <c r="H61" s="115"/>
      <c r="I61" s="115"/>
      <c r="J61" s="116">
        <f>J86</f>
        <v>0</v>
      </c>
      <c r="L61" s="113"/>
    </row>
    <row r="62" spans="1:47" s="10" customFormat="1" ht="19.899999999999999" customHeight="1">
      <c r="B62" s="113"/>
      <c r="D62" s="114" t="s">
        <v>1519</v>
      </c>
      <c r="E62" s="115"/>
      <c r="F62" s="115"/>
      <c r="G62" s="115"/>
      <c r="H62" s="115"/>
      <c r="I62" s="115"/>
      <c r="J62" s="116">
        <f>J88</f>
        <v>0</v>
      </c>
      <c r="L62" s="113"/>
    </row>
    <row r="63" spans="1:47" s="10" customFormat="1" ht="19.899999999999999" customHeight="1">
      <c r="B63" s="113"/>
      <c r="D63" s="114" t="s">
        <v>1520</v>
      </c>
      <c r="E63" s="115"/>
      <c r="F63" s="115"/>
      <c r="G63" s="115"/>
      <c r="H63" s="115"/>
      <c r="I63" s="115"/>
      <c r="J63" s="116">
        <f>J90</f>
        <v>0</v>
      </c>
      <c r="L63" s="113"/>
    </row>
    <row r="64" spans="1:47" s="10" customFormat="1" ht="19.899999999999999" customHeight="1">
      <c r="B64" s="113"/>
      <c r="D64" s="114" t="s">
        <v>109</v>
      </c>
      <c r="E64" s="115"/>
      <c r="F64" s="115"/>
      <c r="G64" s="115"/>
      <c r="H64" s="115"/>
      <c r="I64" s="115"/>
      <c r="J64" s="116">
        <f>J92</f>
        <v>0</v>
      </c>
      <c r="L64" s="113"/>
    </row>
    <row r="65" spans="1:31" s="2" customFormat="1" ht="21.75" customHeight="1">
      <c r="A65" s="35"/>
      <c r="B65" s="36"/>
      <c r="C65" s="35"/>
      <c r="D65" s="35"/>
      <c r="E65" s="35"/>
      <c r="F65" s="35"/>
      <c r="G65" s="35"/>
      <c r="H65" s="35"/>
      <c r="I65" s="35"/>
      <c r="J65" s="35"/>
      <c r="K65" s="35"/>
      <c r="L65" s="9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9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47"/>
      <c r="C70" s="48"/>
      <c r="D70" s="48"/>
      <c r="E70" s="48"/>
      <c r="F70" s="48"/>
      <c r="G70" s="48"/>
      <c r="H70" s="48"/>
      <c r="I70" s="48"/>
      <c r="J70" s="48"/>
      <c r="K70" s="48"/>
      <c r="L70" s="9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120</v>
      </c>
      <c r="D71" s="35"/>
      <c r="E71" s="35"/>
      <c r="F71" s="35"/>
      <c r="G71" s="35"/>
      <c r="H71" s="35"/>
      <c r="I71" s="35"/>
      <c r="J71" s="35"/>
      <c r="K71" s="35"/>
      <c r="L71" s="9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5"/>
      <c r="D72" s="35"/>
      <c r="E72" s="35"/>
      <c r="F72" s="35"/>
      <c r="G72" s="35"/>
      <c r="H72" s="35"/>
      <c r="I72" s="35"/>
      <c r="J72" s="35"/>
      <c r="K72" s="35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17</v>
      </c>
      <c r="D73" s="35"/>
      <c r="E73" s="35"/>
      <c r="F73" s="35"/>
      <c r="G73" s="35"/>
      <c r="H73" s="35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5"/>
      <c r="D74" s="35"/>
      <c r="E74" s="636" t="str">
        <f>E7</f>
        <v>Stavební úprava - DS Kotorská, Kotorská 1590/40, Praha 4 - Nusle</v>
      </c>
      <c r="F74" s="637"/>
      <c r="G74" s="637"/>
      <c r="H74" s="637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90</v>
      </c>
      <c r="D75" s="35"/>
      <c r="E75" s="35"/>
      <c r="F75" s="35"/>
      <c r="G75" s="35"/>
      <c r="H75" s="35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5"/>
      <c r="D76" s="35"/>
      <c r="E76" s="602" t="str">
        <f>E9</f>
        <v>02 - TZB - technické zabezpečení stavby</v>
      </c>
      <c r="F76" s="635"/>
      <c r="G76" s="635"/>
      <c r="H76" s="6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5"/>
      <c r="D77" s="35"/>
      <c r="E77" s="35"/>
      <c r="F77" s="35"/>
      <c r="G77" s="35"/>
      <c r="H77" s="35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21</v>
      </c>
      <c r="D78" s="35"/>
      <c r="E78" s="35"/>
      <c r="F78" s="28" t="str">
        <f>F12</f>
        <v xml:space="preserve"> Kotorská 1590/40, Praha 4 - Nusle</v>
      </c>
      <c r="G78" s="35"/>
      <c r="H78" s="35"/>
      <c r="I78" s="30" t="s">
        <v>23</v>
      </c>
      <c r="J78" s="53" t="str">
        <f>IF(J12="","",J12)</f>
        <v>3. 10. 2025</v>
      </c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5"/>
      <c r="D79" s="35"/>
      <c r="E79" s="35"/>
      <c r="F79" s="35"/>
      <c r="G79" s="35"/>
      <c r="H79" s="35"/>
      <c r="I79" s="35"/>
      <c r="J79" s="35"/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40.15" customHeight="1">
      <c r="A80" s="35"/>
      <c r="B80" s="36"/>
      <c r="C80" s="30" t="s">
        <v>25</v>
      </c>
      <c r="D80" s="35"/>
      <c r="E80" s="35"/>
      <c r="F80" s="28" t="str">
        <f>E15</f>
        <v xml:space="preserve"> </v>
      </c>
      <c r="G80" s="35"/>
      <c r="H80" s="35"/>
      <c r="I80" s="30" t="s">
        <v>31</v>
      </c>
      <c r="J80" s="33" t="str">
        <f>E21</f>
        <v>CONTRACTIS,s.r.o. Moulíkova 3286/1b, Praha 5</v>
      </c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29</v>
      </c>
      <c r="D81" s="35"/>
      <c r="E81" s="35"/>
      <c r="F81" s="28" t="str">
        <f>IF(E18="","",E18)</f>
        <v>Vyplň údaj</v>
      </c>
      <c r="G81" s="35"/>
      <c r="H81" s="35"/>
      <c r="I81" s="30" t="s">
        <v>34</v>
      </c>
      <c r="J81" s="33" t="str">
        <f>E24</f>
        <v>Hana Pejšová</v>
      </c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5"/>
      <c r="D82" s="35"/>
      <c r="E82" s="35"/>
      <c r="F82" s="35"/>
      <c r="G82" s="35"/>
      <c r="H82" s="35"/>
      <c r="I82" s="35"/>
      <c r="J82" s="35"/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17"/>
      <c r="B83" s="118"/>
      <c r="C83" s="119" t="s">
        <v>121</v>
      </c>
      <c r="D83" s="120" t="s">
        <v>57</v>
      </c>
      <c r="E83" s="120" t="s">
        <v>53</v>
      </c>
      <c r="F83" s="120" t="s">
        <v>54</v>
      </c>
      <c r="G83" s="120" t="s">
        <v>122</v>
      </c>
      <c r="H83" s="120" t="s">
        <v>123</v>
      </c>
      <c r="I83" s="120" t="s">
        <v>124</v>
      </c>
      <c r="J83" s="120" t="s">
        <v>94</v>
      </c>
      <c r="K83" s="121" t="s">
        <v>125</v>
      </c>
      <c r="L83" s="122"/>
      <c r="M83" s="60" t="s">
        <v>3</v>
      </c>
      <c r="N83" s="61" t="s">
        <v>42</v>
      </c>
      <c r="O83" s="61" t="s">
        <v>126</v>
      </c>
      <c r="P83" s="61" t="s">
        <v>127</v>
      </c>
      <c r="Q83" s="61" t="s">
        <v>128</v>
      </c>
      <c r="R83" s="61" t="s">
        <v>129</v>
      </c>
      <c r="S83" s="61" t="s">
        <v>130</v>
      </c>
      <c r="T83" s="62" t="s">
        <v>131</v>
      </c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</row>
    <row r="84" spans="1:65" s="2" customFormat="1" ht="22.9" customHeight="1">
      <c r="A84" s="35"/>
      <c r="B84" s="36"/>
      <c r="C84" s="67" t="s">
        <v>132</v>
      </c>
      <c r="D84" s="35"/>
      <c r="E84" s="35"/>
      <c r="F84" s="35"/>
      <c r="G84" s="35"/>
      <c r="H84" s="35"/>
      <c r="I84" s="35"/>
      <c r="J84" s="123">
        <f>BK84</f>
        <v>0</v>
      </c>
      <c r="K84" s="35"/>
      <c r="L84" s="36"/>
      <c r="M84" s="63"/>
      <c r="N84" s="54"/>
      <c r="O84" s="64"/>
      <c r="P84" s="124">
        <f>P85</f>
        <v>0</v>
      </c>
      <c r="Q84" s="64"/>
      <c r="R84" s="124">
        <f>R85</f>
        <v>1.7639999999999999E-2</v>
      </c>
      <c r="S84" s="64"/>
      <c r="T84" s="125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20" t="s">
        <v>71</v>
      </c>
      <c r="AU84" s="20" t="s">
        <v>95</v>
      </c>
      <c r="BK84" s="126">
        <f>BK85</f>
        <v>0</v>
      </c>
    </row>
    <row r="85" spans="1:65" s="12" customFormat="1" ht="25.9" customHeight="1">
      <c r="B85" s="127"/>
      <c r="D85" s="128" t="s">
        <v>71</v>
      </c>
      <c r="E85" s="129" t="s">
        <v>707</v>
      </c>
      <c r="F85" s="129" t="s">
        <v>708</v>
      </c>
      <c r="I85" s="130"/>
      <c r="J85" s="131">
        <f>BK85</f>
        <v>0</v>
      </c>
      <c r="L85" s="127"/>
      <c r="M85" s="132"/>
      <c r="N85" s="133"/>
      <c r="O85" s="133"/>
      <c r="P85" s="134">
        <f>P86+P88+P90+P92</f>
        <v>0</v>
      </c>
      <c r="Q85" s="133"/>
      <c r="R85" s="134">
        <f>R86+R88+R90+R92</f>
        <v>1.7639999999999999E-2</v>
      </c>
      <c r="S85" s="133"/>
      <c r="T85" s="135">
        <f>T86+T88+T90+T92</f>
        <v>0</v>
      </c>
      <c r="AR85" s="128" t="s">
        <v>82</v>
      </c>
      <c r="AT85" s="136" t="s">
        <v>71</v>
      </c>
      <c r="AU85" s="136" t="s">
        <v>72</v>
      </c>
      <c r="AY85" s="128" t="s">
        <v>135</v>
      </c>
      <c r="BK85" s="137">
        <f>BK86+BK88+BK90+BK92</f>
        <v>0</v>
      </c>
    </row>
    <row r="86" spans="1:65" s="12" customFormat="1" ht="22.9" customHeight="1">
      <c r="B86" s="127"/>
      <c r="D86" s="128" t="s">
        <v>71</v>
      </c>
      <c r="E86" s="138" t="s">
        <v>1521</v>
      </c>
      <c r="F86" s="138" t="s">
        <v>1522</v>
      </c>
      <c r="I86" s="130"/>
      <c r="J86" s="139">
        <f>BK86</f>
        <v>0</v>
      </c>
      <c r="L86" s="127"/>
      <c r="M86" s="132"/>
      <c r="N86" s="133"/>
      <c r="O86" s="133"/>
      <c r="P86" s="134">
        <f>P87</f>
        <v>0</v>
      </c>
      <c r="Q86" s="133"/>
      <c r="R86" s="134">
        <f>R87</f>
        <v>1.7639999999999999E-2</v>
      </c>
      <c r="S86" s="133"/>
      <c r="T86" s="135">
        <f>T87</f>
        <v>0</v>
      </c>
      <c r="AR86" s="128" t="s">
        <v>82</v>
      </c>
      <c r="AT86" s="136" t="s">
        <v>71</v>
      </c>
      <c r="AU86" s="136" t="s">
        <v>80</v>
      </c>
      <c r="AY86" s="128" t="s">
        <v>135</v>
      </c>
      <c r="BK86" s="137">
        <f>BK87</f>
        <v>0</v>
      </c>
    </row>
    <row r="87" spans="1:65" s="2" customFormat="1" ht="16.5" customHeight="1">
      <c r="A87" s="35"/>
      <c r="B87" s="140"/>
      <c r="C87" s="141" t="s">
        <v>80</v>
      </c>
      <c r="D87" s="141" t="s">
        <v>137</v>
      </c>
      <c r="E87" s="142" t="s">
        <v>1521</v>
      </c>
      <c r="F87" s="143" t="s">
        <v>1523</v>
      </c>
      <c r="G87" s="144" t="s">
        <v>3</v>
      </c>
      <c r="H87" s="145">
        <v>1</v>
      </c>
      <c r="I87" s="146">
        <f>ZTI!J100</f>
        <v>0</v>
      </c>
      <c r="J87" s="147">
        <f>ROUND(I87*H87,2)</f>
        <v>0</v>
      </c>
      <c r="K87" s="143" t="s">
        <v>3</v>
      </c>
      <c r="L87" s="36"/>
      <c r="M87" s="148" t="s">
        <v>3</v>
      </c>
      <c r="N87" s="149" t="s">
        <v>43</v>
      </c>
      <c r="O87" s="56"/>
      <c r="P87" s="150">
        <f>O87*H87</f>
        <v>0</v>
      </c>
      <c r="Q87" s="150">
        <v>1.7639999999999999E-2</v>
      </c>
      <c r="R87" s="150">
        <f>Q87*H87</f>
        <v>1.7639999999999999E-2</v>
      </c>
      <c r="S87" s="150">
        <v>0</v>
      </c>
      <c r="T87" s="151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52" t="s">
        <v>235</v>
      </c>
      <c r="AT87" s="152" t="s">
        <v>137</v>
      </c>
      <c r="AU87" s="152" t="s">
        <v>82</v>
      </c>
      <c r="AY87" s="20" t="s">
        <v>135</v>
      </c>
      <c r="BE87" s="153">
        <f>IF(N87="základní",J87,0)</f>
        <v>0</v>
      </c>
      <c r="BF87" s="153">
        <f>IF(N87="snížená",J87,0)</f>
        <v>0</v>
      </c>
      <c r="BG87" s="153">
        <f>IF(N87="zákl. přenesená",J87,0)</f>
        <v>0</v>
      </c>
      <c r="BH87" s="153">
        <f>IF(N87="sníž. přenesená",J87,0)</f>
        <v>0</v>
      </c>
      <c r="BI87" s="153">
        <f>IF(N87="nulová",J87,0)</f>
        <v>0</v>
      </c>
      <c r="BJ87" s="20" t="s">
        <v>80</v>
      </c>
      <c r="BK87" s="153">
        <f>ROUND(I87*H87,2)</f>
        <v>0</v>
      </c>
      <c r="BL87" s="20" t="s">
        <v>235</v>
      </c>
      <c r="BM87" s="152" t="s">
        <v>1524</v>
      </c>
    </row>
    <row r="88" spans="1:65" s="12" customFormat="1" ht="22.9" customHeight="1">
      <c r="B88" s="127"/>
      <c r="D88" s="128" t="s">
        <v>71</v>
      </c>
      <c r="E88" s="138" t="s">
        <v>1525</v>
      </c>
      <c r="F88" s="138" t="s">
        <v>1526</v>
      </c>
      <c r="I88" s="130"/>
      <c r="J88" s="139">
        <f>BK88</f>
        <v>0</v>
      </c>
      <c r="L88" s="127"/>
      <c r="M88" s="132"/>
      <c r="N88" s="133"/>
      <c r="O88" s="133"/>
      <c r="P88" s="134">
        <f>P89</f>
        <v>0</v>
      </c>
      <c r="Q88" s="133"/>
      <c r="R88" s="134">
        <f>R89</f>
        <v>0</v>
      </c>
      <c r="S88" s="133"/>
      <c r="T88" s="135">
        <f>T89</f>
        <v>0</v>
      </c>
      <c r="AR88" s="128" t="s">
        <v>82</v>
      </c>
      <c r="AT88" s="136" t="s">
        <v>71</v>
      </c>
      <c r="AU88" s="136" t="s">
        <v>80</v>
      </c>
      <c r="AY88" s="128" t="s">
        <v>135</v>
      </c>
      <c r="BK88" s="137">
        <f>BK89</f>
        <v>0</v>
      </c>
    </row>
    <row r="89" spans="1:65" s="2" customFormat="1" ht="16.5" customHeight="1">
      <c r="A89" s="35"/>
      <c r="B89" s="140"/>
      <c r="C89" s="141" t="s">
        <v>82</v>
      </c>
      <c r="D89" s="141" t="s">
        <v>137</v>
      </c>
      <c r="E89" s="142" t="s">
        <v>1525</v>
      </c>
      <c r="F89" s="143" t="s">
        <v>1527</v>
      </c>
      <c r="G89" s="144" t="s">
        <v>3</v>
      </c>
      <c r="H89" s="145">
        <v>1</v>
      </c>
      <c r="I89" s="146">
        <f>'SIL - silnoproud'!G152</f>
        <v>0</v>
      </c>
      <c r="J89" s="147">
        <f>ROUND(I89*H89,2)</f>
        <v>0</v>
      </c>
      <c r="K89" s="143" t="s">
        <v>3</v>
      </c>
      <c r="L89" s="36"/>
      <c r="M89" s="148" t="s">
        <v>3</v>
      </c>
      <c r="N89" s="149" t="s">
        <v>43</v>
      </c>
      <c r="O89" s="56"/>
      <c r="P89" s="150">
        <f>O89*H89</f>
        <v>0</v>
      </c>
      <c r="Q89" s="150">
        <v>0</v>
      </c>
      <c r="R89" s="150">
        <f>Q89*H89</f>
        <v>0</v>
      </c>
      <c r="S89" s="150">
        <v>0</v>
      </c>
      <c r="T89" s="151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52" t="s">
        <v>235</v>
      </c>
      <c r="AT89" s="152" t="s">
        <v>137</v>
      </c>
      <c r="AU89" s="152" t="s">
        <v>82</v>
      </c>
      <c r="AY89" s="20" t="s">
        <v>135</v>
      </c>
      <c r="BE89" s="153">
        <f>IF(N89="základní",J89,0)</f>
        <v>0</v>
      </c>
      <c r="BF89" s="153">
        <f>IF(N89="snížená",J89,0)</f>
        <v>0</v>
      </c>
      <c r="BG89" s="153">
        <f>IF(N89="zákl. přenesená",J89,0)</f>
        <v>0</v>
      </c>
      <c r="BH89" s="153">
        <f>IF(N89="sníž. přenesená",J89,0)</f>
        <v>0</v>
      </c>
      <c r="BI89" s="153">
        <f>IF(N89="nulová",J89,0)</f>
        <v>0</v>
      </c>
      <c r="BJ89" s="20" t="s">
        <v>80</v>
      </c>
      <c r="BK89" s="153">
        <f>ROUND(I89*H89,2)</f>
        <v>0</v>
      </c>
      <c r="BL89" s="20" t="s">
        <v>235</v>
      </c>
      <c r="BM89" s="152" t="s">
        <v>1528</v>
      </c>
    </row>
    <row r="90" spans="1:65" s="12" customFormat="1" ht="22.9" customHeight="1">
      <c r="B90" s="127"/>
      <c r="D90" s="128" t="s">
        <v>71</v>
      </c>
      <c r="E90" s="138" t="s">
        <v>1529</v>
      </c>
      <c r="F90" s="138" t="s">
        <v>1530</v>
      </c>
      <c r="I90" s="130"/>
      <c r="J90" s="139">
        <f>BK90</f>
        <v>0</v>
      </c>
      <c r="L90" s="127"/>
      <c r="M90" s="132"/>
      <c r="N90" s="133"/>
      <c r="O90" s="133"/>
      <c r="P90" s="134">
        <f>P91</f>
        <v>0</v>
      </c>
      <c r="Q90" s="133"/>
      <c r="R90" s="134">
        <f>R91</f>
        <v>0</v>
      </c>
      <c r="S90" s="133"/>
      <c r="T90" s="135">
        <f>T91</f>
        <v>0</v>
      </c>
      <c r="AR90" s="128" t="s">
        <v>82</v>
      </c>
      <c r="AT90" s="136" t="s">
        <v>71</v>
      </c>
      <c r="AU90" s="136" t="s">
        <v>80</v>
      </c>
      <c r="AY90" s="128" t="s">
        <v>135</v>
      </c>
      <c r="BK90" s="137">
        <f>BK91</f>
        <v>0</v>
      </c>
    </row>
    <row r="91" spans="1:65" s="2" customFormat="1" ht="16.5" customHeight="1">
      <c r="A91" s="35"/>
      <c r="B91" s="140"/>
      <c r="C91" s="141" t="s">
        <v>153</v>
      </c>
      <c r="D91" s="141" t="s">
        <v>137</v>
      </c>
      <c r="E91" s="142" t="s">
        <v>1529</v>
      </c>
      <c r="F91" s="143" t="s">
        <v>1531</v>
      </c>
      <c r="G91" s="144" t="s">
        <v>3</v>
      </c>
      <c r="H91" s="145">
        <v>1</v>
      </c>
      <c r="I91" s="146">
        <f>'SLB - slaboproud'!G127</f>
        <v>0</v>
      </c>
      <c r="J91" s="147">
        <f>ROUND(I91*H91,2)</f>
        <v>0</v>
      </c>
      <c r="K91" s="143" t="s">
        <v>3</v>
      </c>
      <c r="L91" s="36"/>
      <c r="M91" s="148" t="s">
        <v>3</v>
      </c>
      <c r="N91" s="149" t="s">
        <v>43</v>
      </c>
      <c r="O91" s="56"/>
      <c r="P91" s="150">
        <f>O91*H91</f>
        <v>0</v>
      </c>
      <c r="Q91" s="150">
        <v>0</v>
      </c>
      <c r="R91" s="150">
        <f>Q91*H91</f>
        <v>0</v>
      </c>
      <c r="S91" s="150">
        <v>0</v>
      </c>
      <c r="T91" s="151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52" t="s">
        <v>235</v>
      </c>
      <c r="AT91" s="152" t="s">
        <v>137</v>
      </c>
      <c r="AU91" s="152" t="s">
        <v>82</v>
      </c>
      <c r="AY91" s="20" t="s">
        <v>135</v>
      </c>
      <c r="BE91" s="153">
        <f>IF(N91="základní",J91,0)</f>
        <v>0</v>
      </c>
      <c r="BF91" s="153">
        <f>IF(N91="snížená",J91,0)</f>
        <v>0</v>
      </c>
      <c r="BG91" s="153">
        <f>IF(N91="zákl. přenesená",J91,0)</f>
        <v>0</v>
      </c>
      <c r="BH91" s="153">
        <f>IF(N91="sníž. přenesená",J91,0)</f>
        <v>0</v>
      </c>
      <c r="BI91" s="153">
        <f>IF(N91="nulová",J91,0)</f>
        <v>0</v>
      </c>
      <c r="BJ91" s="20" t="s">
        <v>80</v>
      </c>
      <c r="BK91" s="153">
        <f>ROUND(I91*H91,2)</f>
        <v>0</v>
      </c>
      <c r="BL91" s="20" t="s">
        <v>235</v>
      </c>
      <c r="BM91" s="152" t="s">
        <v>1532</v>
      </c>
    </row>
    <row r="92" spans="1:65" s="12" customFormat="1" ht="22.9" customHeight="1">
      <c r="B92" s="127"/>
      <c r="D92" s="128" t="s">
        <v>71</v>
      </c>
      <c r="E92" s="138" t="s">
        <v>868</v>
      </c>
      <c r="F92" s="138" t="s">
        <v>869</v>
      </c>
      <c r="I92" s="130"/>
      <c r="J92" s="139">
        <f>BK92</f>
        <v>0</v>
      </c>
      <c r="L92" s="127"/>
      <c r="M92" s="132"/>
      <c r="N92" s="133"/>
      <c r="O92" s="133"/>
      <c r="P92" s="134">
        <f>P93</f>
        <v>0</v>
      </c>
      <c r="Q92" s="133"/>
      <c r="R92" s="134">
        <f>R93</f>
        <v>0</v>
      </c>
      <c r="S92" s="133"/>
      <c r="T92" s="135">
        <f>T93</f>
        <v>0</v>
      </c>
      <c r="AR92" s="128" t="s">
        <v>82</v>
      </c>
      <c r="AT92" s="136" t="s">
        <v>71</v>
      </c>
      <c r="AU92" s="136" t="s">
        <v>80</v>
      </c>
      <c r="AY92" s="128" t="s">
        <v>135</v>
      </c>
      <c r="BK92" s="137">
        <f>BK93</f>
        <v>0</v>
      </c>
    </row>
    <row r="93" spans="1:65" s="2" customFormat="1" ht="16.5" customHeight="1">
      <c r="A93" s="35"/>
      <c r="B93" s="140"/>
      <c r="C93" s="141" t="s">
        <v>142</v>
      </c>
      <c r="D93" s="141" t="s">
        <v>137</v>
      </c>
      <c r="E93" s="142" t="s">
        <v>868</v>
      </c>
      <c r="F93" s="143" t="s">
        <v>1533</v>
      </c>
      <c r="G93" s="144" t="s">
        <v>3</v>
      </c>
      <c r="H93" s="145">
        <v>1</v>
      </c>
      <c r="I93" s="146">
        <f>VZT!G28</f>
        <v>0</v>
      </c>
      <c r="J93" s="147">
        <f>ROUND(I93*H93,2)</f>
        <v>0</v>
      </c>
      <c r="K93" s="143" t="s">
        <v>3</v>
      </c>
      <c r="L93" s="36"/>
      <c r="M93" s="206" t="s">
        <v>3</v>
      </c>
      <c r="N93" s="207" t="s">
        <v>43</v>
      </c>
      <c r="O93" s="204"/>
      <c r="P93" s="208">
        <f>O93*H93</f>
        <v>0</v>
      </c>
      <c r="Q93" s="208">
        <v>0</v>
      </c>
      <c r="R93" s="208">
        <f>Q93*H93</f>
        <v>0</v>
      </c>
      <c r="S93" s="208">
        <v>0</v>
      </c>
      <c r="T93" s="20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52" t="s">
        <v>235</v>
      </c>
      <c r="AT93" s="152" t="s">
        <v>137</v>
      </c>
      <c r="AU93" s="152" t="s">
        <v>82</v>
      </c>
      <c r="AY93" s="20" t="s">
        <v>135</v>
      </c>
      <c r="BE93" s="153">
        <f>IF(N93="základní",J93,0)</f>
        <v>0</v>
      </c>
      <c r="BF93" s="153">
        <f>IF(N93="snížená",J93,0)</f>
        <v>0</v>
      </c>
      <c r="BG93" s="153">
        <f>IF(N93="zákl. přenesená",J93,0)</f>
        <v>0</v>
      </c>
      <c r="BH93" s="153">
        <f>IF(N93="sníž. přenesená",J93,0)</f>
        <v>0</v>
      </c>
      <c r="BI93" s="153">
        <f>IF(N93="nulová",J93,0)</f>
        <v>0</v>
      </c>
      <c r="BJ93" s="20" t="s">
        <v>80</v>
      </c>
      <c r="BK93" s="153">
        <f>ROUND(I93*H93,2)</f>
        <v>0</v>
      </c>
      <c r="BL93" s="20" t="s">
        <v>235</v>
      </c>
      <c r="BM93" s="152" t="s">
        <v>1534</v>
      </c>
    </row>
    <row r="94" spans="1:65" s="2" customFormat="1" ht="6.95" customHeight="1">
      <c r="A94" s="35"/>
      <c r="B94" s="45"/>
      <c r="C94" s="46"/>
      <c r="D94" s="46"/>
      <c r="E94" s="46"/>
      <c r="F94" s="46"/>
      <c r="G94" s="46"/>
      <c r="H94" s="46"/>
      <c r="I94" s="46"/>
      <c r="J94" s="46"/>
      <c r="K94" s="46"/>
      <c r="L94" s="36"/>
      <c r="M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</sheetData>
  <autoFilter ref="C83:K93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58" zoomScale="130" zoomScaleNormal="130" workbookViewId="0">
      <selection activeCell="C90" sqref="C90"/>
    </sheetView>
  </sheetViews>
  <sheetFormatPr defaultColWidth="13.5" defaultRowHeight="12.75"/>
  <cols>
    <col min="1" max="1" width="4.33203125" style="349" customWidth="1"/>
    <col min="2" max="2" width="12.83203125" style="349" customWidth="1"/>
    <col min="3" max="3" width="50" style="349" customWidth="1"/>
    <col min="4" max="4" width="5.1640625" style="349" customWidth="1"/>
    <col min="5" max="5" width="10.1640625" style="349" customWidth="1"/>
    <col min="6" max="9" width="12.33203125" style="349" customWidth="1"/>
    <col min="10" max="11" width="10.6640625" style="349" customWidth="1"/>
    <col min="12" max="256" width="13.5" style="349"/>
    <col min="257" max="257" width="4.33203125" style="349" customWidth="1"/>
    <col min="258" max="258" width="12.83203125" style="349" customWidth="1"/>
    <col min="259" max="259" width="50" style="349" customWidth="1"/>
    <col min="260" max="260" width="5.1640625" style="349" customWidth="1"/>
    <col min="261" max="261" width="10.1640625" style="349" customWidth="1"/>
    <col min="262" max="265" width="12.33203125" style="349" customWidth="1"/>
    <col min="266" max="267" width="10.6640625" style="349" customWidth="1"/>
    <col min="268" max="512" width="13.5" style="349"/>
    <col min="513" max="513" width="4.33203125" style="349" customWidth="1"/>
    <col min="514" max="514" width="12.83203125" style="349" customWidth="1"/>
    <col min="515" max="515" width="50" style="349" customWidth="1"/>
    <col min="516" max="516" width="5.1640625" style="349" customWidth="1"/>
    <col min="517" max="517" width="10.1640625" style="349" customWidth="1"/>
    <col min="518" max="521" width="12.33203125" style="349" customWidth="1"/>
    <col min="522" max="523" width="10.6640625" style="349" customWidth="1"/>
    <col min="524" max="768" width="13.5" style="349"/>
    <col min="769" max="769" width="4.33203125" style="349" customWidth="1"/>
    <col min="770" max="770" width="12.83203125" style="349" customWidth="1"/>
    <col min="771" max="771" width="50" style="349" customWidth="1"/>
    <col min="772" max="772" width="5.1640625" style="349" customWidth="1"/>
    <col min="773" max="773" width="10.1640625" style="349" customWidth="1"/>
    <col min="774" max="777" width="12.33203125" style="349" customWidth="1"/>
    <col min="778" max="779" width="10.6640625" style="349" customWidth="1"/>
    <col min="780" max="1024" width="13.5" style="349"/>
    <col min="1025" max="1025" width="4.33203125" style="349" customWidth="1"/>
    <col min="1026" max="1026" width="12.83203125" style="349" customWidth="1"/>
    <col min="1027" max="1027" width="50" style="349" customWidth="1"/>
    <col min="1028" max="1028" width="5.1640625" style="349" customWidth="1"/>
    <col min="1029" max="1029" width="10.1640625" style="349" customWidth="1"/>
    <col min="1030" max="1033" width="12.33203125" style="349" customWidth="1"/>
    <col min="1034" max="1035" width="10.6640625" style="349" customWidth="1"/>
    <col min="1036" max="1280" width="13.5" style="349"/>
    <col min="1281" max="1281" width="4.33203125" style="349" customWidth="1"/>
    <col min="1282" max="1282" width="12.83203125" style="349" customWidth="1"/>
    <col min="1283" max="1283" width="50" style="349" customWidth="1"/>
    <col min="1284" max="1284" width="5.1640625" style="349" customWidth="1"/>
    <col min="1285" max="1285" width="10.1640625" style="349" customWidth="1"/>
    <col min="1286" max="1289" width="12.33203125" style="349" customWidth="1"/>
    <col min="1290" max="1291" width="10.6640625" style="349" customWidth="1"/>
    <col min="1292" max="1536" width="13.5" style="349"/>
    <col min="1537" max="1537" width="4.33203125" style="349" customWidth="1"/>
    <col min="1538" max="1538" width="12.83203125" style="349" customWidth="1"/>
    <col min="1539" max="1539" width="50" style="349" customWidth="1"/>
    <col min="1540" max="1540" width="5.1640625" style="349" customWidth="1"/>
    <col min="1541" max="1541" width="10.1640625" style="349" customWidth="1"/>
    <col min="1542" max="1545" width="12.33203125" style="349" customWidth="1"/>
    <col min="1546" max="1547" width="10.6640625" style="349" customWidth="1"/>
    <col min="1548" max="1792" width="13.5" style="349"/>
    <col min="1793" max="1793" width="4.33203125" style="349" customWidth="1"/>
    <col min="1794" max="1794" width="12.83203125" style="349" customWidth="1"/>
    <col min="1795" max="1795" width="50" style="349" customWidth="1"/>
    <col min="1796" max="1796" width="5.1640625" style="349" customWidth="1"/>
    <col min="1797" max="1797" width="10.1640625" style="349" customWidth="1"/>
    <col min="1798" max="1801" width="12.33203125" style="349" customWidth="1"/>
    <col min="1802" max="1803" width="10.6640625" style="349" customWidth="1"/>
    <col min="1804" max="2048" width="13.5" style="349"/>
    <col min="2049" max="2049" width="4.33203125" style="349" customWidth="1"/>
    <col min="2050" max="2050" width="12.83203125" style="349" customWidth="1"/>
    <col min="2051" max="2051" width="50" style="349" customWidth="1"/>
    <col min="2052" max="2052" width="5.1640625" style="349" customWidth="1"/>
    <col min="2053" max="2053" width="10.1640625" style="349" customWidth="1"/>
    <col min="2054" max="2057" width="12.33203125" style="349" customWidth="1"/>
    <col min="2058" max="2059" width="10.6640625" style="349" customWidth="1"/>
    <col min="2060" max="2304" width="13.5" style="349"/>
    <col min="2305" max="2305" width="4.33203125" style="349" customWidth="1"/>
    <col min="2306" max="2306" width="12.83203125" style="349" customWidth="1"/>
    <col min="2307" max="2307" width="50" style="349" customWidth="1"/>
    <col min="2308" max="2308" width="5.1640625" style="349" customWidth="1"/>
    <col min="2309" max="2309" width="10.1640625" style="349" customWidth="1"/>
    <col min="2310" max="2313" width="12.33203125" style="349" customWidth="1"/>
    <col min="2314" max="2315" width="10.6640625" style="349" customWidth="1"/>
    <col min="2316" max="2560" width="13.5" style="349"/>
    <col min="2561" max="2561" width="4.33203125" style="349" customWidth="1"/>
    <col min="2562" max="2562" width="12.83203125" style="349" customWidth="1"/>
    <col min="2563" max="2563" width="50" style="349" customWidth="1"/>
    <col min="2564" max="2564" width="5.1640625" style="349" customWidth="1"/>
    <col min="2565" max="2565" width="10.1640625" style="349" customWidth="1"/>
    <col min="2566" max="2569" width="12.33203125" style="349" customWidth="1"/>
    <col min="2570" max="2571" width="10.6640625" style="349" customWidth="1"/>
    <col min="2572" max="2816" width="13.5" style="349"/>
    <col min="2817" max="2817" width="4.33203125" style="349" customWidth="1"/>
    <col min="2818" max="2818" width="12.83203125" style="349" customWidth="1"/>
    <col min="2819" max="2819" width="50" style="349" customWidth="1"/>
    <col min="2820" max="2820" width="5.1640625" style="349" customWidth="1"/>
    <col min="2821" max="2821" width="10.1640625" style="349" customWidth="1"/>
    <col min="2822" max="2825" width="12.33203125" style="349" customWidth="1"/>
    <col min="2826" max="2827" width="10.6640625" style="349" customWidth="1"/>
    <col min="2828" max="3072" width="13.5" style="349"/>
    <col min="3073" max="3073" width="4.33203125" style="349" customWidth="1"/>
    <col min="3074" max="3074" width="12.83203125" style="349" customWidth="1"/>
    <col min="3075" max="3075" width="50" style="349" customWidth="1"/>
    <col min="3076" max="3076" width="5.1640625" style="349" customWidth="1"/>
    <col min="3077" max="3077" width="10.1640625" style="349" customWidth="1"/>
    <col min="3078" max="3081" width="12.33203125" style="349" customWidth="1"/>
    <col min="3082" max="3083" width="10.6640625" style="349" customWidth="1"/>
    <col min="3084" max="3328" width="13.5" style="349"/>
    <col min="3329" max="3329" width="4.33203125" style="349" customWidth="1"/>
    <col min="3330" max="3330" width="12.83203125" style="349" customWidth="1"/>
    <col min="3331" max="3331" width="50" style="349" customWidth="1"/>
    <col min="3332" max="3332" width="5.1640625" style="349" customWidth="1"/>
    <col min="3333" max="3333" width="10.1640625" style="349" customWidth="1"/>
    <col min="3334" max="3337" width="12.33203125" style="349" customWidth="1"/>
    <col min="3338" max="3339" width="10.6640625" style="349" customWidth="1"/>
    <col min="3340" max="3584" width="13.5" style="349"/>
    <col min="3585" max="3585" width="4.33203125" style="349" customWidth="1"/>
    <col min="3586" max="3586" width="12.83203125" style="349" customWidth="1"/>
    <col min="3587" max="3587" width="50" style="349" customWidth="1"/>
    <col min="3588" max="3588" width="5.1640625" style="349" customWidth="1"/>
    <col min="3589" max="3589" width="10.1640625" style="349" customWidth="1"/>
    <col min="3590" max="3593" width="12.33203125" style="349" customWidth="1"/>
    <col min="3594" max="3595" width="10.6640625" style="349" customWidth="1"/>
    <col min="3596" max="3840" width="13.5" style="349"/>
    <col min="3841" max="3841" width="4.33203125" style="349" customWidth="1"/>
    <col min="3842" max="3842" width="12.83203125" style="349" customWidth="1"/>
    <col min="3843" max="3843" width="50" style="349" customWidth="1"/>
    <col min="3844" max="3844" width="5.1640625" style="349" customWidth="1"/>
    <col min="3845" max="3845" width="10.1640625" style="349" customWidth="1"/>
    <col min="3846" max="3849" width="12.33203125" style="349" customWidth="1"/>
    <col min="3850" max="3851" width="10.6640625" style="349" customWidth="1"/>
    <col min="3852" max="4096" width="13.5" style="349"/>
    <col min="4097" max="4097" width="4.33203125" style="349" customWidth="1"/>
    <col min="4098" max="4098" width="12.83203125" style="349" customWidth="1"/>
    <col min="4099" max="4099" width="50" style="349" customWidth="1"/>
    <col min="4100" max="4100" width="5.1640625" style="349" customWidth="1"/>
    <col min="4101" max="4101" width="10.1640625" style="349" customWidth="1"/>
    <col min="4102" max="4105" width="12.33203125" style="349" customWidth="1"/>
    <col min="4106" max="4107" width="10.6640625" style="349" customWidth="1"/>
    <col min="4108" max="4352" width="13.5" style="349"/>
    <col min="4353" max="4353" width="4.33203125" style="349" customWidth="1"/>
    <col min="4354" max="4354" width="12.83203125" style="349" customWidth="1"/>
    <col min="4355" max="4355" width="50" style="349" customWidth="1"/>
    <col min="4356" max="4356" width="5.1640625" style="349" customWidth="1"/>
    <col min="4357" max="4357" width="10.1640625" style="349" customWidth="1"/>
    <col min="4358" max="4361" width="12.33203125" style="349" customWidth="1"/>
    <col min="4362" max="4363" width="10.6640625" style="349" customWidth="1"/>
    <col min="4364" max="4608" width="13.5" style="349"/>
    <col min="4609" max="4609" width="4.33203125" style="349" customWidth="1"/>
    <col min="4610" max="4610" width="12.83203125" style="349" customWidth="1"/>
    <col min="4611" max="4611" width="50" style="349" customWidth="1"/>
    <col min="4612" max="4612" width="5.1640625" style="349" customWidth="1"/>
    <col min="4613" max="4613" width="10.1640625" style="349" customWidth="1"/>
    <col min="4614" max="4617" width="12.33203125" style="349" customWidth="1"/>
    <col min="4618" max="4619" width="10.6640625" style="349" customWidth="1"/>
    <col min="4620" max="4864" width="13.5" style="349"/>
    <col min="4865" max="4865" width="4.33203125" style="349" customWidth="1"/>
    <col min="4866" max="4866" width="12.83203125" style="349" customWidth="1"/>
    <col min="4867" max="4867" width="50" style="349" customWidth="1"/>
    <col min="4868" max="4868" width="5.1640625" style="349" customWidth="1"/>
    <col min="4869" max="4869" width="10.1640625" style="349" customWidth="1"/>
    <col min="4870" max="4873" width="12.33203125" style="349" customWidth="1"/>
    <col min="4874" max="4875" width="10.6640625" style="349" customWidth="1"/>
    <col min="4876" max="5120" width="13.5" style="349"/>
    <col min="5121" max="5121" width="4.33203125" style="349" customWidth="1"/>
    <col min="5122" max="5122" width="12.83203125" style="349" customWidth="1"/>
    <col min="5123" max="5123" width="50" style="349" customWidth="1"/>
    <col min="5124" max="5124" width="5.1640625" style="349" customWidth="1"/>
    <col min="5125" max="5125" width="10.1640625" style="349" customWidth="1"/>
    <col min="5126" max="5129" width="12.33203125" style="349" customWidth="1"/>
    <col min="5130" max="5131" width="10.6640625" style="349" customWidth="1"/>
    <col min="5132" max="5376" width="13.5" style="349"/>
    <col min="5377" max="5377" width="4.33203125" style="349" customWidth="1"/>
    <col min="5378" max="5378" width="12.83203125" style="349" customWidth="1"/>
    <col min="5379" max="5379" width="50" style="349" customWidth="1"/>
    <col min="5380" max="5380" width="5.1640625" style="349" customWidth="1"/>
    <col min="5381" max="5381" width="10.1640625" style="349" customWidth="1"/>
    <col min="5382" max="5385" width="12.33203125" style="349" customWidth="1"/>
    <col min="5386" max="5387" width="10.6640625" style="349" customWidth="1"/>
    <col min="5388" max="5632" width="13.5" style="349"/>
    <col min="5633" max="5633" width="4.33203125" style="349" customWidth="1"/>
    <col min="5634" max="5634" width="12.83203125" style="349" customWidth="1"/>
    <col min="5635" max="5635" width="50" style="349" customWidth="1"/>
    <col min="5636" max="5636" width="5.1640625" style="349" customWidth="1"/>
    <col min="5637" max="5637" width="10.1640625" style="349" customWidth="1"/>
    <col min="5638" max="5641" width="12.33203125" style="349" customWidth="1"/>
    <col min="5642" max="5643" width="10.6640625" style="349" customWidth="1"/>
    <col min="5644" max="5888" width="13.5" style="349"/>
    <col min="5889" max="5889" width="4.33203125" style="349" customWidth="1"/>
    <col min="5890" max="5890" width="12.83203125" style="349" customWidth="1"/>
    <col min="5891" max="5891" width="50" style="349" customWidth="1"/>
    <col min="5892" max="5892" width="5.1640625" style="349" customWidth="1"/>
    <col min="5893" max="5893" width="10.1640625" style="349" customWidth="1"/>
    <col min="5894" max="5897" width="12.33203125" style="349" customWidth="1"/>
    <col min="5898" max="5899" width="10.6640625" style="349" customWidth="1"/>
    <col min="5900" max="6144" width="13.5" style="349"/>
    <col min="6145" max="6145" width="4.33203125" style="349" customWidth="1"/>
    <col min="6146" max="6146" width="12.83203125" style="349" customWidth="1"/>
    <col min="6147" max="6147" width="50" style="349" customWidth="1"/>
    <col min="6148" max="6148" width="5.1640625" style="349" customWidth="1"/>
    <col min="6149" max="6149" width="10.1640625" style="349" customWidth="1"/>
    <col min="6150" max="6153" width="12.33203125" style="349" customWidth="1"/>
    <col min="6154" max="6155" width="10.6640625" style="349" customWidth="1"/>
    <col min="6156" max="6400" width="13.5" style="349"/>
    <col min="6401" max="6401" width="4.33203125" style="349" customWidth="1"/>
    <col min="6402" max="6402" width="12.83203125" style="349" customWidth="1"/>
    <col min="6403" max="6403" width="50" style="349" customWidth="1"/>
    <col min="6404" max="6404" width="5.1640625" style="349" customWidth="1"/>
    <col min="6405" max="6405" width="10.1640625" style="349" customWidth="1"/>
    <col min="6406" max="6409" width="12.33203125" style="349" customWidth="1"/>
    <col min="6410" max="6411" width="10.6640625" style="349" customWidth="1"/>
    <col min="6412" max="6656" width="13.5" style="349"/>
    <col min="6657" max="6657" width="4.33203125" style="349" customWidth="1"/>
    <col min="6658" max="6658" width="12.83203125" style="349" customWidth="1"/>
    <col min="6659" max="6659" width="50" style="349" customWidth="1"/>
    <col min="6660" max="6660" width="5.1640625" style="349" customWidth="1"/>
    <col min="6661" max="6661" width="10.1640625" style="349" customWidth="1"/>
    <col min="6662" max="6665" width="12.33203125" style="349" customWidth="1"/>
    <col min="6666" max="6667" width="10.6640625" style="349" customWidth="1"/>
    <col min="6668" max="6912" width="13.5" style="349"/>
    <col min="6913" max="6913" width="4.33203125" style="349" customWidth="1"/>
    <col min="6914" max="6914" width="12.83203125" style="349" customWidth="1"/>
    <col min="6915" max="6915" width="50" style="349" customWidth="1"/>
    <col min="6916" max="6916" width="5.1640625" style="349" customWidth="1"/>
    <col min="6917" max="6917" width="10.1640625" style="349" customWidth="1"/>
    <col min="6918" max="6921" width="12.33203125" style="349" customWidth="1"/>
    <col min="6922" max="6923" width="10.6640625" style="349" customWidth="1"/>
    <col min="6924" max="7168" width="13.5" style="349"/>
    <col min="7169" max="7169" width="4.33203125" style="349" customWidth="1"/>
    <col min="7170" max="7170" width="12.83203125" style="349" customWidth="1"/>
    <col min="7171" max="7171" width="50" style="349" customWidth="1"/>
    <col min="7172" max="7172" width="5.1640625" style="349" customWidth="1"/>
    <col min="7173" max="7173" width="10.1640625" style="349" customWidth="1"/>
    <col min="7174" max="7177" width="12.33203125" style="349" customWidth="1"/>
    <col min="7178" max="7179" width="10.6640625" style="349" customWidth="1"/>
    <col min="7180" max="7424" width="13.5" style="349"/>
    <col min="7425" max="7425" width="4.33203125" style="349" customWidth="1"/>
    <col min="7426" max="7426" width="12.83203125" style="349" customWidth="1"/>
    <col min="7427" max="7427" width="50" style="349" customWidth="1"/>
    <col min="7428" max="7428" width="5.1640625" style="349" customWidth="1"/>
    <col min="7429" max="7429" width="10.1640625" style="349" customWidth="1"/>
    <col min="7430" max="7433" width="12.33203125" style="349" customWidth="1"/>
    <col min="7434" max="7435" width="10.6640625" style="349" customWidth="1"/>
    <col min="7436" max="7680" width="13.5" style="349"/>
    <col min="7681" max="7681" width="4.33203125" style="349" customWidth="1"/>
    <col min="7682" max="7682" width="12.83203125" style="349" customWidth="1"/>
    <col min="7683" max="7683" width="50" style="349" customWidth="1"/>
    <col min="7684" max="7684" width="5.1640625" style="349" customWidth="1"/>
    <col min="7685" max="7685" width="10.1640625" style="349" customWidth="1"/>
    <col min="7686" max="7689" width="12.33203125" style="349" customWidth="1"/>
    <col min="7690" max="7691" width="10.6640625" style="349" customWidth="1"/>
    <col min="7692" max="7936" width="13.5" style="349"/>
    <col min="7937" max="7937" width="4.33203125" style="349" customWidth="1"/>
    <col min="7938" max="7938" width="12.83203125" style="349" customWidth="1"/>
    <col min="7939" max="7939" width="50" style="349" customWidth="1"/>
    <col min="7940" max="7940" width="5.1640625" style="349" customWidth="1"/>
    <col min="7941" max="7941" width="10.1640625" style="349" customWidth="1"/>
    <col min="7942" max="7945" width="12.33203125" style="349" customWidth="1"/>
    <col min="7946" max="7947" width="10.6640625" style="349" customWidth="1"/>
    <col min="7948" max="8192" width="13.5" style="349"/>
    <col min="8193" max="8193" width="4.33203125" style="349" customWidth="1"/>
    <col min="8194" max="8194" width="12.83203125" style="349" customWidth="1"/>
    <col min="8195" max="8195" width="50" style="349" customWidth="1"/>
    <col min="8196" max="8196" width="5.1640625" style="349" customWidth="1"/>
    <col min="8197" max="8197" width="10.1640625" style="349" customWidth="1"/>
    <col min="8198" max="8201" width="12.33203125" style="349" customWidth="1"/>
    <col min="8202" max="8203" width="10.6640625" style="349" customWidth="1"/>
    <col min="8204" max="8448" width="13.5" style="349"/>
    <col min="8449" max="8449" width="4.33203125" style="349" customWidth="1"/>
    <col min="8450" max="8450" width="12.83203125" style="349" customWidth="1"/>
    <col min="8451" max="8451" width="50" style="349" customWidth="1"/>
    <col min="8452" max="8452" width="5.1640625" style="349" customWidth="1"/>
    <col min="8453" max="8453" width="10.1640625" style="349" customWidth="1"/>
    <col min="8454" max="8457" width="12.33203125" style="349" customWidth="1"/>
    <col min="8458" max="8459" width="10.6640625" style="349" customWidth="1"/>
    <col min="8460" max="8704" width="13.5" style="349"/>
    <col min="8705" max="8705" width="4.33203125" style="349" customWidth="1"/>
    <col min="8706" max="8706" width="12.83203125" style="349" customWidth="1"/>
    <col min="8707" max="8707" width="50" style="349" customWidth="1"/>
    <col min="8708" max="8708" width="5.1640625" style="349" customWidth="1"/>
    <col min="8709" max="8709" width="10.1640625" style="349" customWidth="1"/>
    <col min="8710" max="8713" width="12.33203125" style="349" customWidth="1"/>
    <col min="8714" max="8715" width="10.6640625" style="349" customWidth="1"/>
    <col min="8716" max="8960" width="13.5" style="349"/>
    <col min="8961" max="8961" width="4.33203125" style="349" customWidth="1"/>
    <col min="8962" max="8962" width="12.83203125" style="349" customWidth="1"/>
    <col min="8963" max="8963" width="50" style="349" customWidth="1"/>
    <col min="8964" max="8964" width="5.1640625" style="349" customWidth="1"/>
    <col min="8965" max="8965" width="10.1640625" style="349" customWidth="1"/>
    <col min="8966" max="8969" width="12.33203125" style="349" customWidth="1"/>
    <col min="8970" max="8971" width="10.6640625" style="349" customWidth="1"/>
    <col min="8972" max="9216" width="13.5" style="349"/>
    <col min="9217" max="9217" width="4.33203125" style="349" customWidth="1"/>
    <col min="9218" max="9218" width="12.83203125" style="349" customWidth="1"/>
    <col min="9219" max="9219" width="50" style="349" customWidth="1"/>
    <col min="9220" max="9220" width="5.1640625" style="349" customWidth="1"/>
    <col min="9221" max="9221" width="10.1640625" style="349" customWidth="1"/>
    <col min="9222" max="9225" width="12.33203125" style="349" customWidth="1"/>
    <col min="9226" max="9227" width="10.6640625" style="349" customWidth="1"/>
    <col min="9228" max="9472" width="13.5" style="349"/>
    <col min="9473" max="9473" width="4.33203125" style="349" customWidth="1"/>
    <col min="9474" max="9474" width="12.83203125" style="349" customWidth="1"/>
    <col min="9475" max="9475" width="50" style="349" customWidth="1"/>
    <col min="9476" max="9476" width="5.1640625" style="349" customWidth="1"/>
    <col min="9477" max="9477" width="10.1640625" style="349" customWidth="1"/>
    <col min="9478" max="9481" width="12.33203125" style="349" customWidth="1"/>
    <col min="9482" max="9483" width="10.6640625" style="349" customWidth="1"/>
    <col min="9484" max="9728" width="13.5" style="349"/>
    <col min="9729" max="9729" width="4.33203125" style="349" customWidth="1"/>
    <col min="9730" max="9730" width="12.83203125" style="349" customWidth="1"/>
    <col min="9731" max="9731" width="50" style="349" customWidth="1"/>
    <col min="9732" max="9732" width="5.1640625" style="349" customWidth="1"/>
    <col min="9733" max="9733" width="10.1640625" style="349" customWidth="1"/>
    <col min="9734" max="9737" width="12.33203125" style="349" customWidth="1"/>
    <col min="9738" max="9739" width="10.6640625" style="349" customWidth="1"/>
    <col min="9740" max="9984" width="13.5" style="349"/>
    <col min="9985" max="9985" width="4.33203125" style="349" customWidth="1"/>
    <col min="9986" max="9986" width="12.83203125" style="349" customWidth="1"/>
    <col min="9987" max="9987" width="50" style="349" customWidth="1"/>
    <col min="9988" max="9988" width="5.1640625" style="349" customWidth="1"/>
    <col min="9989" max="9989" width="10.1640625" style="349" customWidth="1"/>
    <col min="9990" max="9993" width="12.33203125" style="349" customWidth="1"/>
    <col min="9994" max="9995" width="10.6640625" style="349" customWidth="1"/>
    <col min="9996" max="10240" width="13.5" style="349"/>
    <col min="10241" max="10241" width="4.33203125" style="349" customWidth="1"/>
    <col min="10242" max="10242" width="12.83203125" style="349" customWidth="1"/>
    <col min="10243" max="10243" width="50" style="349" customWidth="1"/>
    <col min="10244" max="10244" width="5.1640625" style="349" customWidth="1"/>
    <col min="10245" max="10245" width="10.1640625" style="349" customWidth="1"/>
    <col min="10246" max="10249" width="12.33203125" style="349" customWidth="1"/>
    <col min="10250" max="10251" width="10.6640625" style="349" customWidth="1"/>
    <col min="10252" max="10496" width="13.5" style="349"/>
    <col min="10497" max="10497" width="4.33203125" style="349" customWidth="1"/>
    <col min="10498" max="10498" width="12.83203125" style="349" customWidth="1"/>
    <col min="10499" max="10499" width="50" style="349" customWidth="1"/>
    <col min="10500" max="10500" width="5.1640625" style="349" customWidth="1"/>
    <col min="10501" max="10501" width="10.1640625" style="349" customWidth="1"/>
    <col min="10502" max="10505" width="12.33203125" style="349" customWidth="1"/>
    <col min="10506" max="10507" width="10.6640625" style="349" customWidth="1"/>
    <col min="10508" max="10752" width="13.5" style="349"/>
    <col min="10753" max="10753" width="4.33203125" style="349" customWidth="1"/>
    <col min="10754" max="10754" width="12.83203125" style="349" customWidth="1"/>
    <col min="10755" max="10755" width="50" style="349" customWidth="1"/>
    <col min="10756" max="10756" width="5.1640625" style="349" customWidth="1"/>
    <col min="10757" max="10757" width="10.1640625" style="349" customWidth="1"/>
    <col min="10758" max="10761" width="12.33203125" style="349" customWidth="1"/>
    <col min="10762" max="10763" width="10.6640625" style="349" customWidth="1"/>
    <col min="10764" max="11008" width="13.5" style="349"/>
    <col min="11009" max="11009" width="4.33203125" style="349" customWidth="1"/>
    <col min="11010" max="11010" width="12.83203125" style="349" customWidth="1"/>
    <col min="11011" max="11011" width="50" style="349" customWidth="1"/>
    <col min="11012" max="11012" width="5.1640625" style="349" customWidth="1"/>
    <col min="11013" max="11013" width="10.1640625" style="349" customWidth="1"/>
    <col min="11014" max="11017" width="12.33203125" style="349" customWidth="1"/>
    <col min="11018" max="11019" width="10.6640625" style="349" customWidth="1"/>
    <col min="11020" max="11264" width="13.5" style="349"/>
    <col min="11265" max="11265" width="4.33203125" style="349" customWidth="1"/>
    <col min="11266" max="11266" width="12.83203125" style="349" customWidth="1"/>
    <col min="11267" max="11267" width="50" style="349" customWidth="1"/>
    <col min="11268" max="11268" width="5.1640625" style="349" customWidth="1"/>
    <col min="11269" max="11269" width="10.1640625" style="349" customWidth="1"/>
    <col min="11270" max="11273" width="12.33203125" style="349" customWidth="1"/>
    <col min="11274" max="11275" width="10.6640625" style="349" customWidth="1"/>
    <col min="11276" max="11520" width="13.5" style="349"/>
    <col min="11521" max="11521" width="4.33203125" style="349" customWidth="1"/>
    <col min="11522" max="11522" width="12.83203125" style="349" customWidth="1"/>
    <col min="11523" max="11523" width="50" style="349" customWidth="1"/>
    <col min="11524" max="11524" width="5.1640625" style="349" customWidth="1"/>
    <col min="11525" max="11525" width="10.1640625" style="349" customWidth="1"/>
    <col min="11526" max="11529" width="12.33203125" style="349" customWidth="1"/>
    <col min="11530" max="11531" width="10.6640625" style="349" customWidth="1"/>
    <col min="11532" max="11776" width="13.5" style="349"/>
    <col min="11777" max="11777" width="4.33203125" style="349" customWidth="1"/>
    <col min="11778" max="11778" width="12.83203125" style="349" customWidth="1"/>
    <col min="11779" max="11779" width="50" style="349" customWidth="1"/>
    <col min="11780" max="11780" width="5.1640625" style="349" customWidth="1"/>
    <col min="11781" max="11781" width="10.1640625" style="349" customWidth="1"/>
    <col min="11782" max="11785" width="12.33203125" style="349" customWidth="1"/>
    <col min="11786" max="11787" width="10.6640625" style="349" customWidth="1"/>
    <col min="11788" max="12032" width="13.5" style="349"/>
    <col min="12033" max="12033" width="4.33203125" style="349" customWidth="1"/>
    <col min="12034" max="12034" width="12.83203125" style="349" customWidth="1"/>
    <col min="12035" max="12035" width="50" style="349" customWidth="1"/>
    <col min="12036" max="12036" width="5.1640625" style="349" customWidth="1"/>
    <col min="12037" max="12037" width="10.1640625" style="349" customWidth="1"/>
    <col min="12038" max="12041" width="12.33203125" style="349" customWidth="1"/>
    <col min="12042" max="12043" width="10.6640625" style="349" customWidth="1"/>
    <col min="12044" max="12288" width="13.5" style="349"/>
    <col min="12289" max="12289" width="4.33203125" style="349" customWidth="1"/>
    <col min="12290" max="12290" width="12.83203125" style="349" customWidth="1"/>
    <col min="12291" max="12291" width="50" style="349" customWidth="1"/>
    <col min="12292" max="12292" width="5.1640625" style="349" customWidth="1"/>
    <col min="12293" max="12293" width="10.1640625" style="349" customWidth="1"/>
    <col min="12294" max="12297" width="12.33203125" style="349" customWidth="1"/>
    <col min="12298" max="12299" width="10.6640625" style="349" customWidth="1"/>
    <col min="12300" max="12544" width="13.5" style="349"/>
    <col min="12545" max="12545" width="4.33203125" style="349" customWidth="1"/>
    <col min="12546" max="12546" width="12.83203125" style="349" customWidth="1"/>
    <col min="12547" max="12547" width="50" style="349" customWidth="1"/>
    <col min="12548" max="12548" width="5.1640625" style="349" customWidth="1"/>
    <col min="12549" max="12549" width="10.1640625" style="349" customWidth="1"/>
    <col min="12550" max="12553" width="12.33203125" style="349" customWidth="1"/>
    <col min="12554" max="12555" width="10.6640625" style="349" customWidth="1"/>
    <col min="12556" max="12800" width="13.5" style="349"/>
    <col min="12801" max="12801" width="4.33203125" style="349" customWidth="1"/>
    <col min="12802" max="12802" width="12.83203125" style="349" customWidth="1"/>
    <col min="12803" max="12803" width="50" style="349" customWidth="1"/>
    <col min="12804" max="12804" width="5.1640625" style="349" customWidth="1"/>
    <col min="12805" max="12805" width="10.1640625" style="349" customWidth="1"/>
    <col min="12806" max="12809" width="12.33203125" style="349" customWidth="1"/>
    <col min="12810" max="12811" width="10.6640625" style="349" customWidth="1"/>
    <col min="12812" max="13056" width="13.5" style="349"/>
    <col min="13057" max="13057" width="4.33203125" style="349" customWidth="1"/>
    <col min="13058" max="13058" width="12.83203125" style="349" customWidth="1"/>
    <col min="13059" max="13059" width="50" style="349" customWidth="1"/>
    <col min="13060" max="13060" width="5.1640625" style="349" customWidth="1"/>
    <col min="13061" max="13061" width="10.1640625" style="349" customWidth="1"/>
    <col min="13062" max="13065" width="12.33203125" style="349" customWidth="1"/>
    <col min="13066" max="13067" width="10.6640625" style="349" customWidth="1"/>
    <col min="13068" max="13312" width="13.5" style="349"/>
    <col min="13313" max="13313" width="4.33203125" style="349" customWidth="1"/>
    <col min="13314" max="13314" width="12.83203125" style="349" customWidth="1"/>
    <col min="13315" max="13315" width="50" style="349" customWidth="1"/>
    <col min="13316" max="13316" width="5.1640625" style="349" customWidth="1"/>
    <col min="13317" max="13317" width="10.1640625" style="349" customWidth="1"/>
    <col min="13318" max="13321" width="12.33203125" style="349" customWidth="1"/>
    <col min="13322" max="13323" width="10.6640625" style="349" customWidth="1"/>
    <col min="13324" max="13568" width="13.5" style="349"/>
    <col min="13569" max="13569" width="4.33203125" style="349" customWidth="1"/>
    <col min="13570" max="13570" width="12.83203125" style="349" customWidth="1"/>
    <col min="13571" max="13571" width="50" style="349" customWidth="1"/>
    <col min="13572" max="13572" width="5.1640625" style="349" customWidth="1"/>
    <col min="13573" max="13573" width="10.1640625" style="349" customWidth="1"/>
    <col min="13574" max="13577" width="12.33203125" style="349" customWidth="1"/>
    <col min="13578" max="13579" width="10.6640625" style="349" customWidth="1"/>
    <col min="13580" max="13824" width="13.5" style="349"/>
    <col min="13825" max="13825" width="4.33203125" style="349" customWidth="1"/>
    <col min="13826" max="13826" width="12.83203125" style="349" customWidth="1"/>
    <col min="13827" max="13827" width="50" style="349" customWidth="1"/>
    <col min="13828" max="13828" width="5.1640625" style="349" customWidth="1"/>
    <col min="13829" max="13829" width="10.1640625" style="349" customWidth="1"/>
    <col min="13830" max="13833" width="12.33203125" style="349" customWidth="1"/>
    <col min="13834" max="13835" width="10.6640625" style="349" customWidth="1"/>
    <col min="13836" max="14080" width="13.5" style="349"/>
    <col min="14081" max="14081" width="4.33203125" style="349" customWidth="1"/>
    <col min="14082" max="14082" width="12.83203125" style="349" customWidth="1"/>
    <col min="14083" max="14083" width="50" style="349" customWidth="1"/>
    <col min="14084" max="14084" width="5.1640625" style="349" customWidth="1"/>
    <col min="14085" max="14085" width="10.1640625" style="349" customWidth="1"/>
    <col min="14086" max="14089" width="12.33203125" style="349" customWidth="1"/>
    <col min="14090" max="14091" width="10.6640625" style="349" customWidth="1"/>
    <col min="14092" max="14336" width="13.5" style="349"/>
    <col min="14337" max="14337" width="4.33203125" style="349" customWidth="1"/>
    <col min="14338" max="14338" width="12.83203125" style="349" customWidth="1"/>
    <col min="14339" max="14339" width="50" style="349" customWidth="1"/>
    <col min="14340" max="14340" width="5.1640625" style="349" customWidth="1"/>
    <col min="14341" max="14341" width="10.1640625" style="349" customWidth="1"/>
    <col min="14342" max="14345" width="12.33203125" style="349" customWidth="1"/>
    <col min="14346" max="14347" width="10.6640625" style="349" customWidth="1"/>
    <col min="14348" max="14592" width="13.5" style="349"/>
    <col min="14593" max="14593" width="4.33203125" style="349" customWidth="1"/>
    <col min="14594" max="14594" width="12.83203125" style="349" customWidth="1"/>
    <col min="14595" max="14595" width="50" style="349" customWidth="1"/>
    <col min="14596" max="14596" width="5.1640625" style="349" customWidth="1"/>
    <col min="14597" max="14597" width="10.1640625" style="349" customWidth="1"/>
    <col min="14598" max="14601" width="12.33203125" style="349" customWidth="1"/>
    <col min="14602" max="14603" width="10.6640625" style="349" customWidth="1"/>
    <col min="14604" max="14848" width="13.5" style="349"/>
    <col min="14849" max="14849" width="4.33203125" style="349" customWidth="1"/>
    <col min="14850" max="14850" width="12.83203125" style="349" customWidth="1"/>
    <col min="14851" max="14851" width="50" style="349" customWidth="1"/>
    <col min="14852" max="14852" width="5.1640625" style="349" customWidth="1"/>
    <col min="14853" max="14853" width="10.1640625" style="349" customWidth="1"/>
    <col min="14854" max="14857" width="12.33203125" style="349" customWidth="1"/>
    <col min="14858" max="14859" width="10.6640625" style="349" customWidth="1"/>
    <col min="14860" max="15104" width="13.5" style="349"/>
    <col min="15105" max="15105" width="4.33203125" style="349" customWidth="1"/>
    <col min="15106" max="15106" width="12.83203125" style="349" customWidth="1"/>
    <col min="15107" max="15107" width="50" style="349" customWidth="1"/>
    <col min="15108" max="15108" width="5.1640625" style="349" customWidth="1"/>
    <col min="15109" max="15109" width="10.1640625" style="349" customWidth="1"/>
    <col min="15110" max="15113" width="12.33203125" style="349" customWidth="1"/>
    <col min="15114" max="15115" width="10.6640625" style="349" customWidth="1"/>
    <col min="15116" max="15360" width="13.5" style="349"/>
    <col min="15361" max="15361" width="4.33203125" style="349" customWidth="1"/>
    <col min="15362" max="15362" width="12.83203125" style="349" customWidth="1"/>
    <col min="15363" max="15363" width="50" style="349" customWidth="1"/>
    <col min="15364" max="15364" width="5.1640625" style="349" customWidth="1"/>
    <col min="15365" max="15365" width="10.1640625" style="349" customWidth="1"/>
    <col min="15366" max="15369" width="12.33203125" style="349" customWidth="1"/>
    <col min="15370" max="15371" width="10.6640625" style="349" customWidth="1"/>
    <col min="15372" max="15616" width="13.5" style="349"/>
    <col min="15617" max="15617" width="4.33203125" style="349" customWidth="1"/>
    <col min="15618" max="15618" width="12.83203125" style="349" customWidth="1"/>
    <col min="15619" max="15619" width="50" style="349" customWidth="1"/>
    <col min="15620" max="15620" width="5.1640625" style="349" customWidth="1"/>
    <col min="15621" max="15621" width="10.1640625" style="349" customWidth="1"/>
    <col min="15622" max="15625" width="12.33203125" style="349" customWidth="1"/>
    <col min="15626" max="15627" width="10.6640625" style="349" customWidth="1"/>
    <col min="15628" max="15872" width="13.5" style="349"/>
    <col min="15873" max="15873" width="4.33203125" style="349" customWidth="1"/>
    <col min="15874" max="15874" width="12.83203125" style="349" customWidth="1"/>
    <col min="15875" max="15875" width="50" style="349" customWidth="1"/>
    <col min="15876" max="15876" width="5.1640625" style="349" customWidth="1"/>
    <col min="15877" max="15877" width="10.1640625" style="349" customWidth="1"/>
    <col min="15878" max="15881" width="12.33203125" style="349" customWidth="1"/>
    <col min="15882" max="15883" width="10.6640625" style="349" customWidth="1"/>
    <col min="15884" max="16128" width="13.5" style="349"/>
    <col min="16129" max="16129" width="4.33203125" style="349" customWidth="1"/>
    <col min="16130" max="16130" width="12.83203125" style="349" customWidth="1"/>
    <col min="16131" max="16131" width="50" style="349" customWidth="1"/>
    <col min="16132" max="16132" width="5.1640625" style="349" customWidth="1"/>
    <col min="16133" max="16133" width="10.1640625" style="349" customWidth="1"/>
    <col min="16134" max="16137" width="12.33203125" style="349" customWidth="1"/>
    <col min="16138" max="16139" width="10.6640625" style="349" customWidth="1"/>
    <col min="16140" max="16384" width="13.5" style="349"/>
  </cols>
  <sheetData>
    <row r="1" spans="1:11" s="297" customFormat="1" ht="9.75">
      <c r="A1" s="645" t="s">
        <v>1765</v>
      </c>
      <c r="B1" s="645"/>
      <c r="C1" s="645"/>
      <c r="D1" s="645"/>
      <c r="E1" s="645"/>
      <c r="F1" s="645"/>
      <c r="G1" s="645"/>
      <c r="H1" s="645"/>
      <c r="I1" s="645"/>
      <c r="J1" s="645" t="s">
        <v>1766</v>
      </c>
      <c r="K1" s="645"/>
    </row>
    <row r="2" spans="1:11" s="297" customFormat="1" ht="9.75">
      <c r="A2" s="645" t="s">
        <v>1767</v>
      </c>
      <c r="B2" s="645"/>
      <c r="C2" s="645"/>
      <c r="D2" s="645"/>
      <c r="E2" s="645"/>
      <c r="F2" s="645"/>
      <c r="G2" s="645"/>
      <c r="H2" s="645"/>
      <c r="I2" s="645"/>
      <c r="J2" s="645" t="s">
        <v>1768</v>
      </c>
      <c r="K2" s="645"/>
    </row>
    <row r="3" spans="1:11" s="298" customFormat="1" ht="9.75"/>
    <row r="4" spans="1:11" s="299" customFormat="1">
      <c r="A4" s="646" t="s">
        <v>1769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</row>
    <row r="5" spans="1:11" s="298" customFormat="1" ht="9.75"/>
    <row r="6" spans="1:11" s="298" customFormat="1" ht="9" customHeight="1">
      <c r="A6" s="300" t="s">
        <v>1770</v>
      </c>
      <c r="B6" s="643" t="s">
        <v>1612</v>
      </c>
      <c r="C6" s="643" t="s">
        <v>1771</v>
      </c>
      <c r="D6" s="643" t="s">
        <v>1772</v>
      </c>
      <c r="E6" s="643" t="s">
        <v>123</v>
      </c>
      <c r="F6" s="644" t="s">
        <v>1773</v>
      </c>
      <c r="G6" s="644"/>
      <c r="H6" s="644"/>
      <c r="I6" s="644"/>
      <c r="J6" s="639" t="s">
        <v>1774</v>
      </c>
      <c r="K6" s="639"/>
    </row>
    <row r="7" spans="1:11" s="298" customFormat="1" ht="9" customHeight="1">
      <c r="A7" s="301" t="s">
        <v>1775</v>
      </c>
      <c r="B7" s="643"/>
      <c r="C7" s="643"/>
      <c r="D7" s="643"/>
      <c r="E7" s="643"/>
      <c r="F7" s="640" t="s">
        <v>1776</v>
      </c>
      <c r="G7" s="640"/>
      <c r="H7" s="641" t="s">
        <v>1777</v>
      </c>
      <c r="I7" s="641"/>
      <c r="J7" s="639"/>
      <c r="K7" s="639"/>
    </row>
    <row r="8" spans="1:11" s="298" customFormat="1" ht="9" customHeight="1">
      <c r="A8" s="301" t="s">
        <v>1778</v>
      </c>
      <c r="B8" s="643"/>
      <c r="C8" s="643"/>
      <c r="D8" s="643"/>
      <c r="E8" s="643"/>
      <c r="F8" s="302" t="s">
        <v>1779</v>
      </c>
      <c r="G8" s="303" t="s">
        <v>1780</v>
      </c>
      <c r="H8" s="304" t="s">
        <v>1779</v>
      </c>
      <c r="I8" s="303" t="s">
        <v>1780</v>
      </c>
      <c r="J8" s="304" t="s">
        <v>1779</v>
      </c>
      <c r="K8" s="305" t="s">
        <v>1780</v>
      </c>
    </row>
    <row r="9" spans="1:11" s="298" customFormat="1" ht="9" customHeight="1">
      <c r="A9" s="306" t="s">
        <v>1781</v>
      </c>
      <c r="B9" s="307" t="s">
        <v>1782</v>
      </c>
      <c r="C9" s="307" t="s">
        <v>1783</v>
      </c>
      <c r="D9" s="307" t="s">
        <v>1784</v>
      </c>
      <c r="E9" s="307" t="s">
        <v>1785</v>
      </c>
      <c r="F9" s="308" t="s">
        <v>1786</v>
      </c>
      <c r="G9" s="309" t="s">
        <v>1787</v>
      </c>
      <c r="H9" s="310" t="s">
        <v>1788</v>
      </c>
      <c r="I9" s="309" t="s">
        <v>1789</v>
      </c>
      <c r="J9" s="310" t="s">
        <v>1790</v>
      </c>
      <c r="K9" s="311" t="s">
        <v>1791</v>
      </c>
    </row>
    <row r="10" spans="1:11" s="317" customFormat="1" ht="11.25">
      <c r="A10" s="312"/>
      <c r="B10" s="313"/>
      <c r="C10" s="314" t="s">
        <v>1792</v>
      </c>
      <c r="D10" s="313"/>
      <c r="E10" s="313"/>
      <c r="F10" s="315"/>
      <c r="G10" s="316"/>
      <c r="H10" s="316"/>
      <c r="J10" s="318"/>
      <c r="K10" s="319"/>
    </row>
    <row r="11" spans="1:11" s="317" customFormat="1" ht="11.25">
      <c r="A11" s="320"/>
      <c r="B11" s="321" t="s">
        <v>1793</v>
      </c>
      <c r="C11" s="322" t="s">
        <v>1794</v>
      </c>
      <c r="D11" s="323"/>
      <c r="E11" s="323"/>
      <c r="F11" s="324"/>
      <c r="G11" s="325"/>
      <c r="H11" s="325"/>
      <c r="I11" s="326"/>
      <c r="J11" s="327"/>
      <c r="K11" s="328"/>
    </row>
    <row r="12" spans="1:11" s="298" customFormat="1" ht="9.75">
      <c r="A12" s="329" t="s">
        <v>80</v>
      </c>
      <c r="B12" s="330" t="s">
        <v>1795</v>
      </c>
      <c r="C12" s="330" t="s">
        <v>1796</v>
      </c>
      <c r="D12" s="331" t="s">
        <v>1797</v>
      </c>
      <c r="E12" s="332">
        <v>2</v>
      </c>
      <c r="F12" s="333"/>
      <c r="G12" s="334">
        <f>E12*F12</f>
        <v>0</v>
      </c>
      <c r="H12" s="334"/>
      <c r="I12" s="334">
        <f>E12*H12</f>
        <v>0</v>
      </c>
      <c r="J12" s="335">
        <v>6.0975000000000001E-2</v>
      </c>
      <c r="K12" s="336">
        <f>E12*J12</f>
        <v>0.12195</v>
      </c>
    </row>
    <row r="13" spans="1:11" s="317" customFormat="1" ht="11.25">
      <c r="A13" s="337"/>
      <c r="B13" s="338" t="s">
        <v>490</v>
      </c>
      <c r="C13" s="339" t="s">
        <v>1798</v>
      </c>
      <c r="D13" s="340"/>
      <c r="E13" s="340"/>
      <c r="F13" s="341"/>
      <c r="G13" s="342">
        <f>SUM(G12:G12)</f>
        <v>0</v>
      </c>
      <c r="H13" s="343"/>
      <c r="I13" s="344">
        <f>SUM(I12:I12)</f>
        <v>0</v>
      </c>
      <c r="J13" s="345"/>
      <c r="K13" s="346">
        <f>SUM(K12:K12)</f>
        <v>0.12195</v>
      </c>
    </row>
    <row r="14" spans="1:11" s="317" customFormat="1" ht="11.25">
      <c r="A14" s="320"/>
      <c r="B14" s="321" t="s">
        <v>1799</v>
      </c>
      <c r="C14" s="322" t="s">
        <v>1800</v>
      </c>
      <c r="D14" s="323"/>
      <c r="E14" s="323"/>
      <c r="F14" s="324"/>
      <c r="G14" s="325"/>
      <c r="H14" s="325"/>
      <c r="I14" s="326"/>
      <c r="J14" s="327"/>
      <c r="K14" s="328"/>
    </row>
    <row r="15" spans="1:11" s="298" customFormat="1" ht="9.75">
      <c r="A15" s="347">
        <f>A12+1</f>
        <v>2</v>
      </c>
      <c r="B15" s="330" t="s">
        <v>1801</v>
      </c>
      <c r="C15" s="330" t="s">
        <v>1802</v>
      </c>
      <c r="D15" s="331" t="s">
        <v>1803</v>
      </c>
      <c r="E15" s="332">
        <v>10</v>
      </c>
      <c r="F15" s="333">
        <v>0</v>
      </c>
      <c r="G15" s="334">
        <f t="shared" ref="G15:G18" si="0">E15*F15</f>
        <v>0</v>
      </c>
      <c r="H15" s="334"/>
      <c r="I15" s="334">
        <f t="shared" ref="I15:I18" si="1">E15*H15</f>
        <v>0</v>
      </c>
      <c r="J15" s="335">
        <v>0</v>
      </c>
      <c r="K15" s="336">
        <f t="shared" ref="K15:K18" si="2">E15*J15</f>
        <v>0</v>
      </c>
    </row>
    <row r="16" spans="1:11" s="298" customFormat="1" ht="9.75">
      <c r="A16" s="347">
        <f t="shared" ref="A16:A18" si="3">A15+1</f>
        <v>3</v>
      </c>
      <c r="B16" s="330" t="s">
        <v>1804</v>
      </c>
      <c r="C16" s="330" t="s">
        <v>1805</v>
      </c>
      <c r="D16" s="331" t="s">
        <v>1803</v>
      </c>
      <c r="E16" s="332">
        <v>10</v>
      </c>
      <c r="F16" s="333">
        <v>0</v>
      </c>
      <c r="G16" s="334">
        <f t="shared" si="0"/>
        <v>0</v>
      </c>
      <c r="H16" s="334"/>
      <c r="I16" s="334">
        <f t="shared" si="1"/>
        <v>0</v>
      </c>
      <c r="J16" s="335">
        <v>0</v>
      </c>
      <c r="K16" s="336">
        <f t="shared" si="2"/>
        <v>0</v>
      </c>
    </row>
    <row r="17" spans="1:11" s="298" customFormat="1" ht="9.75">
      <c r="A17" s="347">
        <f t="shared" si="3"/>
        <v>4</v>
      </c>
      <c r="B17" s="330" t="s">
        <v>1806</v>
      </c>
      <c r="C17" s="330" t="s">
        <v>1807</v>
      </c>
      <c r="D17" s="331" t="s">
        <v>1803</v>
      </c>
      <c r="E17" s="332">
        <v>10</v>
      </c>
      <c r="F17" s="333">
        <v>0</v>
      </c>
      <c r="G17" s="334">
        <f t="shared" si="0"/>
        <v>0</v>
      </c>
      <c r="H17" s="334"/>
      <c r="I17" s="334">
        <f t="shared" si="1"/>
        <v>0</v>
      </c>
      <c r="J17" s="335">
        <v>0</v>
      </c>
      <c r="K17" s="336">
        <f t="shared" si="2"/>
        <v>0</v>
      </c>
    </row>
    <row r="18" spans="1:11" s="298" customFormat="1" ht="9.75">
      <c r="A18" s="347">
        <f t="shared" si="3"/>
        <v>5</v>
      </c>
      <c r="B18" s="330" t="s">
        <v>1808</v>
      </c>
      <c r="C18" s="330" t="s">
        <v>1809</v>
      </c>
      <c r="D18" s="331" t="s">
        <v>1803</v>
      </c>
      <c r="E18" s="332">
        <v>10</v>
      </c>
      <c r="F18" s="333">
        <v>0</v>
      </c>
      <c r="G18" s="334">
        <f t="shared" si="0"/>
        <v>0</v>
      </c>
      <c r="H18" s="334"/>
      <c r="I18" s="334">
        <f t="shared" si="1"/>
        <v>0</v>
      </c>
      <c r="J18" s="335">
        <v>0</v>
      </c>
      <c r="K18" s="336">
        <f t="shared" si="2"/>
        <v>0</v>
      </c>
    </row>
    <row r="19" spans="1:11" s="317" customFormat="1" ht="11.25">
      <c r="A19" s="337"/>
      <c r="B19" s="338" t="s">
        <v>189</v>
      </c>
      <c r="C19" s="339" t="s">
        <v>1810</v>
      </c>
      <c r="D19" s="340"/>
      <c r="E19" s="340"/>
      <c r="F19" s="341"/>
      <c r="G19" s="342">
        <f>SUM(G15:G18)</f>
        <v>0</v>
      </c>
      <c r="H19" s="343"/>
      <c r="I19" s="344">
        <f>SUM(I15:I18)</f>
        <v>0</v>
      </c>
      <c r="J19" s="345"/>
      <c r="K19" s="346">
        <f>SUM(K15:K18)</f>
        <v>0</v>
      </c>
    </row>
    <row r="20" spans="1:11" s="317" customFormat="1" ht="11.25">
      <c r="A20" s="320"/>
      <c r="B20" s="321" t="s">
        <v>1811</v>
      </c>
      <c r="C20" s="322" t="s">
        <v>1812</v>
      </c>
      <c r="D20" s="323"/>
      <c r="E20" s="323"/>
      <c r="F20" s="324"/>
      <c r="G20" s="325"/>
      <c r="H20" s="325"/>
      <c r="I20" s="326"/>
      <c r="J20" s="327"/>
      <c r="K20" s="328"/>
    </row>
    <row r="21" spans="1:11" s="298" customFormat="1" ht="9.75">
      <c r="A21" s="347">
        <f>A18+1</f>
        <v>6</v>
      </c>
      <c r="B21" s="330" t="s">
        <v>1813</v>
      </c>
      <c r="C21" s="330" t="s">
        <v>1814</v>
      </c>
      <c r="D21" s="331" t="s">
        <v>1815</v>
      </c>
      <c r="E21" s="334">
        <v>0.1</v>
      </c>
      <c r="F21" s="333"/>
      <c r="G21" s="334">
        <f t="shared" ref="G21:G27" si="4">E21*F21</f>
        <v>0</v>
      </c>
      <c r="H21" s="334"/>
      <c r="I21" s="334">
        <f t="shared" ref="I21:I27" si="5">E21*H21</f>
        <v>0</v>
      </c>
      <c r="J21" s="335">
        <v>1.751311024</v>
      </c>
      <c r="K21" s="336">
        <f t="shared" ref="K21:K27" si="6">E21*J21</f>
        <v>0.17513110240000002</v>
      </c>
    </row>
    <row r="22" spans="1:11" s="298" customFormat="1" ht="9.75">
      <c r="A22" s="347">
        <f t="shared" ref="A22:A27" si="7">A21+1</f>
        <v>7</v>
      </c>
      <c r="B22" s="330" t="s">
        <v>1816</v>
      </c>
      <c r="C22" s="330" t="s">
        <v>1817</v>
      </c>
      <c r="D22" s="331" t="s">
        <v>202</v>
      </c>
      <c r="E22" s="332">
        <v>16</v>
      </c>
      <c r="F22" s="333"/>
      <c r="G22" s="334">
        <f t="shared" si="4"/>
        <v>0</v>
      </c>
      <c r="H22" s="334"/>
      <c r="I22" s="334">
        <f t="shared" si="5"/>
        <v>0</v>
      </c>
      <c r="J22" s="335">
        <v>2.52E-2</v>
      </c>
      <c r="K22" s="336">
        <f t="shared" si="6"/>
        <v>0.4032</v>
      </c>
    </row>
    <row r="23" spans="1:11" s="298" customFormat="1" ht="9.75">
      <c r="A23" s="347">
        <f t="shared" si="7"/>
        <v>8</v>
      </c>
      <c r="B23" s="330" t="s">
        <v>1818</v>
      </c>
      <c r="C23" s="330" t="s">
        <v>1819</v>
      </c>
      <c r="D23" s="331" t="s">
        <v>1797</v>
      </c>
      <c r="E23" s="332">
        <v>1</v>
      </c>
      <c r="F23" s="333">
        <v>0</v>
      </c>
      <c r="G23" s="334">
        <f t="shared" si="4"/>
        <v>0</v>
      </c>
      <c r="H23" s="334"/>
      <c r="I23" s="334">
        <f t="shared" si="5"/>
        <v>0</v>
      </c>
      <c r="J23" s="335">
        <v>0.26500000000000001</v>
      </c>
      <c r="K23" s="336">
        <f t="shared" si="6"/>
        <v>0.26500000000000001</v>
      </c>
    </row>
    <row r="24" spans="1:11" s="298" customFormat="1" ht="9.75">
      <c r="A24" s="347">
        <f t="shared" si="7"/>
        <v>9</v>
      </c>
      <c r="B24" s="330" t="s">
        <v>1820</v>
      </c>
      <c r="C24" s="330" t="s">
        <v>1821</v>
      </c>
      <c r="D24" s="331" t="s">
        <v>202</v>
      </c>
      <c r="E24" s="332">
        <v>2</v>
      </c>
      <c r="F24" s="333"/>
      <c r="G24" s="334">
        <f t="shared" si="4"/>
        <v>0</v>
      </c>
      <c r="H24" s="334"/>
      <c r="I24" s="334">
        <f t="shared" si="5"/>
        <v>0</v>
      </c>
      <c r="J24" s="335">
        <v>3.6600503999999999E-2</v>
      </c>
      <c r="K24" s="336">
        <f t="shared" si="6"/>
        <v>7.3201007999999998E-2</v>
      </c>
    </row>
    <row r="25" spans="1:11" s="298" customFormat="1" ht="9.75">
      <c r="A25" s="347">
        <f t="shared" si="7"/>
        <v>10</v>
      </c>
      <c r="B25" s="330" t="s">
        <v>1822</v>
      </c>
      <c r="C25" s="330" t="s">
        <v>1823</v>
      </c>
      <c r="D25" s="331" t="s">
        <v>202</v>
      </c>
      <c r="E25" s="332">
        <v>4</v>
      </c>
      <c r="F25" s="333"/>
      <c r="G25" s="334">
        <f t="shared" si="4"/>
        <v>0</v>
      </c>
      <c r="H25" s="334"/>
      <c r="I25" s="334">
        <f t="shared" si="5"/>
        <v>0</v>
      </c>
      <c r="J25" s="335">
        <v>1.2394224000000001E-2</v>
      </c>
      <c r="K25" s="336">
        <f t="shared" si="6"/>
        <v>4.9576896000000002E-2</v>
      </c>
    </row>
    <row r="26" spans="1:11" s="298" customFormat="1" ht="9.75">
      <c r="A26" s="347">
        <f t="shared" si="7"/>
        <v>11</v>
      </c>
      <c r="B26" s="330" t="s">
        <v>1824</v>
      </c>
      <c r="C26" s="330" t="s">
        <v>1825</v>
      </c>
      <c r="D26" s="331" t="s">
        <v>1826</v>
      </c>
      <c r="E26" s="332">
        <v>1</v>
      </c>
      <c r="F26" s="333"/>
      <c r="G26" s="334">
        <f t="shared" si="4"/>
        <v>0</v>
      </c>
      <c r="H26" s="334"/>
      <c r="I26" s="334">
        <f t="shared" si="5"/>
        <v>0</v>
      </c>
      <c r="J26" s="335">
        <v>5.9015999999999999E-3</v>
      </c>
      <c r="K26" s="336">
        <f t="shared" si="6"/>
        <v>5.9015999999999999E-3</v>
      </c>
    </row>
    <row r="27" spans="1:11" s="298" customFormat="1" ht="9.75">
      <c r="A27" s="347">
        <f t="shared" si="7"/>
        <v>12</v>
      </c>
      <c r="B27" s="330" t="s">
        <v>1827</v>
      </c>
      <c r="C27" s="330" t="s">
        <v>1828</v>
      </c>
      <c r="D27" s="331" t="s">
        <v>1826</v>
      </c>
      <c r="E27" s="332">
        <v>3</v>
      </c>
      <c r="F27" s="333"/>
      <c r="G27" s="334">
        <f t="shared" si="4"/>
        <v>0</v>
      </c>
      <c r="H27" s="334"/>
      <c r="I27" s="334">
        <f t="shared" si="5"/>
        <v>0</v>
      </c>
      <c r="J27" s="335">
        <v>7.0345999999999994E-3</v>
      </c>
      <c r="K27" s="336">
        <f t="shared" si="6"/>
        <v>2.1103799999999999E-2</v>
      </c>
    </row>
    <row r="28" spans="1:11" s="317" customFormat="1" ht="11.25">
      <c r="A28" s="337"/>
      <c r="B28" s="338" t="s">
        <v>738</v>
      </c>
      <c r="C28" s="339" t="s">
        <v>1829</v>
      </c>
      <c r="D28" s="340"/>
      <c r="E28" s="340"/>
      <c r="F28" s="341"/>
      <c r="G28" s="342">
        <f>SUM(G21:G27)</f>
        <v>0</v>
      </c>
      <c r="H28" s="343"/>
      <c r="I28" s="344">
        <f>SUM(I21:I27)</f>
        <v>0</v>
      </c>
      <c r="J28" s="345"/>
      <c r="K28" s="346">
        <f>SUM(K21:K27)</f>
        <v>0.99311440639999993</v>
      </c>
    </row>
    <row r="29" spans="1:11" s="317" customFormat="1" ht="11.25">
      <c r="A29" s="320"/>
      <c r="B29" s="321" t="s">
        <v>1830</v>
      </c>
      <c r="C29" s="322" t="s">
        <v>1831</v>
      </c>
      <c r="D29" s="323"/>
      <c r="E29" s="323"/>
      <c r="F29" s="324"/>
      <c r="G29" s="325"/>
      <c r="H29" s="325"/>
      <c r="I29" s="326"/>
      <c r="J29" s="327"/>
      <c r="K29" s="328"/>
    </row>
    <row r="30" spans="1:11" s="298" customFormat="1" ht="9.75">
      <c r="A30" s="347">
        <f>A27+1</f>
        <v>13</v>
      </c>
      <c r="B30" s="330" t="s">
        <v>1832</v>
      </c>
      <c r="C30" s="330" t="s">
        <v>1833</v>
      </c>
      <c r="D30" s="331" t="s">
        <v>1834</v>
      </c>
      <c r="E30" s="335">
        <v>1.3122999999999998</v>
      </c>
      <c r="F30" s="333">
        <v>0</v>
      </c>
      <c r="G30" s="334">
        <f>E30*F30</f>
        <v>0</v>
      </c>
      <c r="H30" s="334"/>
      <c r="I30" s="334">
        <f>E30*H30</f>
        <v>0</v>
      </c>
      <c r="J30" s="335">
        <v>0</v>
      </c>
      <c r="K30" s="336">
        <f>E30*J30</f>
        <v>0</v>
      </c>
    </row>
    <row r="31" spans="1:11" s="317" customFormat="1" ht="11.25">
      <c r="A31" s="337"/>
      <c r="B31" s="338" t="s">
        <v>752</v>
      </c>
      <c r="C31" s="339" t="s">
        <v>1835</v>
      </c>
      <c r="D31" s="340"/>
      <c r="E31" s="340"/>
      <c r="F31" s="341"/>
      <c r="G31" s="342">
        <f>SUM(G30:G30)</f>
        <v>0</v>
      </c>
      <c r="H31" s="343"/>
      <c r="I31" s="344">
        <f>SUM(I30:I30)</f>
        <v>0</v>
      </c>
      <c r="J31" s="345"/>
      <c r="K31" s="346">
        <f>SUM(K30:K30)</f>
        <v>0</v>
      </c>
    </row>
    <row r="32" spans="1:11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</row>
    <row r="33" spans="1:11" s="298" customFormat="1" ht="9" customHeight="1">
      <c r="A33" s="300" t="s">
        <v>1770</v>
      </c>
      <c r="B33" s="643" t="s">
        <v>1612</v>
      </c>
      <c r="C33" s="643" t="s">
        <v>1771</v>
      </c>
      <c r="D33" s="643" t="s">
        <v>1772</v>
      </c>
      <c r="E33" s="643" t="s">
        <v>123</v>
      </c>
      <c r="F33" s="644" t="s">
        <v>1773</v>
      </c>
      <c r="G33" s="644"/>
      <c r="H33" s="644"/>
      <c r="I33" s="644"/>
      <c r="J33" s="639" t="s">
        <v>1774</v>
      </c>
      <c r="K33" s="639"/>
    </row>
    <row r="34" spans="1:11" s="298" customFormat="1" ht="9" customHeight="1">
      <c r="A34" s="301" t="s">
        <v>1775</v>
      </c>
      <c r="B34" s="643"/>
      <c r="C34" s="643"/>
      <c r="D34" s="643"/>
      <c r="E34" s="643"/>
      <c r="F34" s="640" t="s">
        <v>1776</v>
      </c>
      <c r="G34" s="640"/>
      <c r="H34" s="641" t="s">
        <v>1777</v>
      </c>
      <c r="I34" s="641"/>
      <c r="J34" s="639"/>
      <c r="K34" s="639"/>
    </row>
    <row r="35" spans="1:11" s="298" customFormat="1" ht="9" customHeight="1">
      <c r="A35" s="301" t="s">
        <v>1778</v>
      </c>
      <c r="B35" s="643"/>
      <c r="C35" s="643"/>
      <c r="D35" s="643"/>
      <c r="E35" s="643"/>
      <c r="F35" s="302" t="s">
        <v>1779</v>
      </c>
      <c r="G35" s="303" t="s">
        <v>1780</v>
      </c>
      <c r="H35" s="304" t="s">
        <v>1779</v>
      </c>
      <c r="I35" s="303" t="s">
        <v>1780</v>
      </c>
      <c r="J35" s="304" t="s">
        <v>1779</v>
      </c>
      <c r="K35" s="305" t="s">
        <v>1780</v>
      </c>
    </row>
    <row r="36" spans="1:11" s="298" customFormat="1" ht="9" customHeight="1">
      <c r="A36" s="306" t="s">
        <v>1781</v>
      </c>
      <c r="B36" s="307" t="s">
        <v>1782</v>
      </c>
      <c r="C36" s="307" t="s">
        <v>1783</v>
      </c>
      <c r="D36" s="307" t="s">
        <v>1784</v>
      </c>
      <c r="E36" s="307" t="s">
        <v>1785</v>
      </c>
      <c r="F36" s="308" t="s">
        <v>1786</v>
      </c>
      <c r="G36" s="309" t="s">
        <v>1787</v>
      </c>
      <c r="H36" s="310" t="s">
        <v>1788</v>
      </c>
      <c r="I36" s="309" t="s">
        <v>1789</v>
      </c>
      <c r="J36" s="310" t="s">
        <v>1790</v>
      </c>
      <c r="K36" s="311" t="s">
        <v>1791</v>
      </c>
    </row>
    <row r="37" spans="1:11" s="317" customFormat="1" ht="11.25">
      <c r="A37" s="312"/>
      <c r="B37" s="313"/>
      <c r="C37" s="314" t="s">
        <v>1836</v>
      </c>
      <c r="D37" s="313"/>
      <c r="E37" s="313"/>
      <c r="F37" s="315"/>
      <c r="G37" s="316"/>
      <c r="H37" s="316"/>
      <c r="J37" s="318"/>
      <c r="K37" s="319"/>
    </row>
    <row r="38" spans="1:11" s="317" customFormat="1" ht="11.25">
      <c r="A38" s="320"/>
      <c r="B38" s="321" t="s">
        <v>1837</v>
      </c>
      <c r="C38" s="322" t="s">
        <v>1838</v>
      </c>
      <c r="D38" s="323"/>
      <c r="E38" s="323"/>
      <c r="F38" s="324"/>
      <c r="G38" s="325"/>
      <c r="H38" s="325"/>
      <c r="I38" s="326"/>
      <c r="J38" s="327"/>
      <c r="K38" s="328"/>
    </row>
    <row r="39" spans="1:11" s="298" customFormat="1" ht="9.75">
      <c r="A39" s="347">
        <f>A30+1</f>
        <v>14</v>
      </c>
      <c r="B39" s="330" t="s">
        <v>1839</v>
      </c>
      <c r="C39" s="330" t="s">
        <v>1840</v>
      </c>
      <c r="D39" s="331" t="s">
        <v>1826</v>
      </c>
      <c r="E39" s="332">
        <v>10</v>
      </c>
      <c r="F39" s="333"/>
      <c r="G39" s="334">
        <f>E39*F39</f>
        <v>0</v>
      </c>
      <c r="H39" s="334"/>
      <c r="I39" s="334">
        <f>E39*H39</f>
        <v>0</v>
      </c>
      <c r="J39" s="335">
        <v>2.9676276000000001E-2</v>
      </c>
      <c r="K39" s="336">
        <f>E39*J39</f>
        <v>0.29676276000000001</v>
      </c>
    </row>
    <row r="40" spans="1:11" s="317" customFormat="1" ht="11.25">
      <c r="A40" s="337"/>
      <c r="B40" s="338" t="s">
        <v>1220</v>
      </c>
      <c r="C40" s="339" t="s">
        <v>1841</v>
      </c>
      <c r="D40" s="340"/>
      <c r="E40" s="340"/>
      <c r="F40" s="341"/>
      <c r="G40" s="342">
        <f>SUM(G39:G39)</f>
        <v>0</v>
      </c>
      <c r="H40" s="343"/>
      <c r="I40" s="344">
        <f>SUM(I39:I39)</f>
        <v>0</v>
      </c>
      <c r="J40" s="345"/>
      <c r="K40" s="346">
        <f>SUM(K39:K39)</f>
        <v>0.29676276000000001</v>
      </c>
    </row>
    <row r="41" spans="1:11">
      <c r="A41" s="348"/>
      <c r="B41" s="348"/>
      <c r="C41" s="348"/>
      <c r="D41" s="348"/>
      <c r="E41" s="348"/>
      <c r="F41" s="348"/>
      <c r="G41" s="348"/>
      <c r="H41" s="348"/>
      <c r="I41" s="348"/>
      <c r="J41" s="348"/>
      <c r="K41" s="348"/>
    </row>
    <row r="42" spans="1:11" s="298" customFormat="1" ht="9" customHeight="1">
      <c r="A42" s="300" t="s">
        <v>1770</v>
      </c>
      <c r="B42" s="643" t="s">
        <v>1612</v>
      </c>
      <c r="C42" s="643" t="s">
        <v>1771</v>
      </c>
      <c r="D42" s="643" t="s">
        <v>1772</v>
      </c>
      <c r="E42" s="643" t="s">
        <v>123</v>
      </c>
      <c r="F42" s="644" t="s">
        <v>1773</v>
      </c>
      <c r="G42" s="644"/>
      <c r="H42" s="644"/>
      <c r="I42" s="644"/>
      <c r="J42" s="639" t="s">
        <v>1774</v>
      </c>
      <c r="K42" s="639"/>
    </row>
    <row r="43" spans="1:11" s="298" customFormat="1" ht="9" customHeight="1">
      <c r="A43" s="301" t="s">
        <v>1775</v>
      </c>
      <c r="B43" s="643"/>
      <c r="C43" s="643"/>
      <c r="D43" s="643"/>
      <c r="E43" s="643"/>
      <c r="F43" s="640" t="s">
        <v>1776</v>
      </c>
      <c r="G43" s="640"/>
      <c r="H43" s="641" t="s">
        <v>1777</v>
      </c>
      <c r="I43" s="641"/>
      <c r="J43" s="639"/>
      <c r="K43" s="639"/>
    </row>
    <row r="44" spans="1:11" s="298" customFormat="1" ht="9" customHeight="1">
      <c r="A44" s="301" t="s">
        <v>1778</v>
      </c>
      <c r="B44" s="643"/>
      <c r="C44" s="643"/>
      <c r="D44" s="643"/>
      <c r="E44" s="643"/>
      <c r="F44" s="302" t="s">
        <v>1779</v>
      </c>
      <c r="G44" s="303" t="s">
        <v>1780</v>
      </c>
      <c r="H44" s="304" t="s">
        <v>1779</v>
      </c>
      <c r="I44" s="303" t="s">
        <v>1780</v>
      </c>
      <c r="J44" s="304" t="s">
        <v>1779</v>
      </c>
      <c r="K44" s="305" t="s">
        <v>1780</v>
      </c>
    </row>
    <row r="45" spans="1:11" s="298" customFormat="1" ht="9" customHeight="1">
      <c r="A45" s="306" t="s">
        <v>1781</v>
      </c>
      <c r="B45" s="307" t="s">
        <v>1782</v>
      </c>
      <c r="C45" s="307" t="s">
        <v>1783</v>
      </c>
      <c r="D45" s="307" t="s">
        <v>1784</v>
      </c>
      <c r="E45" s="307" t="s">
        <v>1785</v>
      </c>
      <c r="F45" s="308" t="s">
        <v>1786</v>
      </c>
      <c r="G45" s="309" t="s">
        <v>1787</v>
      </c>
      <c r="H45" s="310" t="s">
        <v>1788</v>
      </c>
      <c r="I45" s="309" t="s">
        <v>1789</v>
      </c>
      <c r="J45" s="310" t="s">
        <v>1790</v>
      </c>
      <c r="K45" s="311" t="s">
        <v>1791</v>
      </c>
    </row>
    <row r="46" spans="1:11" s="317" customFormat="1" ht="11.25">
      <c r="A46" s="312"/>
      <c r="B46" s="313"/>
      <c r="C46" s="314" t="s">
        <v>1842</v>
      </c>
      <c r="D46" s="313"/>
      <c r="E46" s="313"/>
      <c r="F46" s="315"/>
      <c r="G46" s="316"/>
      <c r="H46" s="316"/>
      <c r="J46" s="318"/>
      <c r="K46" s="319"/>
    </row>
    <row r="47" spans="1:11" s="317" customFormat="1" ht="11.25">
      <c r="A47" s="320"/>
      <c r="B47" s="321" t="s">
        <v>1843</v>
      </c>
      <c r="C47" s="322" t="s">
        <v>1844</v>
      </c>
      <c r="D47" s="323"/>
      <c r="E47" s="323"/>
      <c r="F47" s="324"/>
      <c r="G47" s="325"/>
      <c r="H47" s="325"/>
      <c r="I47" s="326"/>
      <c r="J47" s="327"/>
      <c r="K47" s="328"/>
    </row>
    <row r="48" spans="1:11" s="298" customFormat="1" ht="9.75">
      <c r="A48" s="350">
        <f>A39+1</f>
        <v>15</v>
      </c>
      <c r="B48" s="351" t="s">
        <v>1845</v>
      </c>
      <c r="C48" s="351" t="s">
        <v>1846</v>
      </c>
      <c r="D48" s="352" t="s">
        <v>1826</v>
      </c>
      <c r="E48" s="353">
        <v>6</v>
      </c>
      <c r="F48" s="354"/>
      <c r="G48" s="355">
        <f t="shared" ref="G48:G53" si="8">E48*F48</f>
        <v>0</v>
      </c>
      <c r="H48" s="355">
        <v>0</v>
      </c>
      <c r="I48" s="355">
        <f t="shared" ref="I48:I53" si="9">E48*H48</f>
        <v>0</v>
      </c>
      <c r="J48" s="356">
        <v>1.2E-2</v>
      </c>
      <c r="K48" s="357">
        <f t="shared" ref="K48:K53" si="10">E48*J48</f>
        <v>7.2000000000000008E-2</v>
      </c>
    </row>
    <row r="49" spans="1:11" s="298" customFormat="1" ht="9.75">
      <c r="A49" s="350">
        <f t="shared" ref="A49:A53" si="11">A48+1</f>
        <v>16</v>
      </c>
      <c r="B49" s="351" t="s">
        <v>1847</v>
      </c>
      <c r="C49" s="351" t="s">
        <v>1848</v>
      </c>
      <c r="D49" s="352" t="s">
        <v>1849</v>
      </c>
      <c r="E49" s="353">
        <v>2</v>
      </c>
      <c r="F49" s="354"/>
      <c r="G49" s="355">
        <f t="shared" si="8"/>
        <v>0</v>
      </c>
      <c r="H49" s="355">
        <v>0</v>
      </c>
      <c r="I49" s="355">
        <f t="shared" si="9"/>
        <v>0</v>
      </c>
      <c r="J49" s="356">
        <v>1E-3</v>
      </c>
      <c r="K49" s="357">
        <f t="shared" si="10"/>
        <v>2E-3</v>
      </c>
    </row>
    <row r="50" spans="1:11" s="298" customFormat="1" ht="9.75">
      <c r="A50" s="347">
        <f t="shared" si="11"/>
        <v>17</v>
      </c>
      <c r="B50" s="330" t="s">
        <v>1850</v>
      </c>
      <c r="C50" s="330" t="s">
        <v>1851</v>
      </c>
      <c r="D50" s="331" t="s">
        <v>1826</v>
      </c>
      <c r="E50" s="332">
        <v>8</v>
      </c>
      <c r="F50" s="333"/>
      <c r="G50" s="334">
        <f t="shared" si="8"/>
        <v>0</v>
      </c>
      <c r="H50" s="334"/>
      <c r="I50" s="334">
        <f t="shared" si="9"/>
        <v>0</v>
      </c>
      <c r="J50" s="335">
        <v>2.0000000000000001E-4</v>
      </c>
      <c r="K50" s="336">
        <f t="shared" si="10"/>
        <v>1.6000000000000001E-3</v>
      </c>
    </row>
    <row r="51" spans="1:11" s="298" customFormat="1" ht="9.75">
      <c r="A51" s="347">
        <f t="shared" si="11"/>
        <v>18</v>
      </c>
      <c r="B51" s="330" t="s">
        <v>1852</v>
      </c>
      <c r="C51" s="330" t="s">
        <v>1853</v>
      </c>
      <c r="D51" s="331" t="s">
        <v>202</v>
      </c>
      <c r="E51" s="332">
        <v>2</v>
      </c>
      <c r="F51" s="333"/>
      <c r="G51" s="334">
        <f t="shared" si="8"/>
        <v>0</v>
      </c>
      <c r="H51" s="334"/>
      <c r="I51" s="334">
        <f t="shared" si="9"/>
        <v>0</v>
      </c>
      <c r="J51" s="335">
        <v>8.8999999999999999E-3</v>
      </c>
      <c r="K51" s="336">
        <f t="shared" si="10"/>
        <v>1.78E-2</v>
      </c>
    </row>
    <row r="52" spans="1:11" s="298" customFormat="1" ht="9.75">
      <c r="A52" s="347">
        <f t="shared" si="11"/>
        <v>19</v>
      </c>
      <c r="B52" s="330" t="s">
        <v>1854</v>
      </c>
      <c r="C52" s="330" t="s">
        <v>1855</v>
      </c>
      <c r="D52" s="331" t="s">
        <v>1826</v>
      </c>
      <c r="E52" s="332">
        <v>8</v>
      </c>
      <c r="F52" s="333"/>
      <c r="G52" s="334">
        <f t="shared" si="8"/>
        <v>0</v>
      </c>
      <c r="H52" s="334"/>
      <c r="I52" s="334">
        <f t="shared" si="9"/>
        <v>0</v>
      </c>
      <c r="J52" s="335">
        <v>7.6034479999999996E-3</v>
      </c>
      <c r="K52" s="336">
        <f t="shared" si="10"/>
        <v>6.0827583999999997E-2</v>
      </c>
    </row>
    <row r="53" spans="1:11" s="298" customFormat="1" ht="9.75">
      <c r="A53" s="347">
        <f t="shared" si="11"/>
        <v>20</v>
      </c>
      <c r="B53" s="330" t="s">
        <v>1856</v>
      </c>
      <c r="C53" s="330" t="s">
        <v>1857</v>
      </c>
      <c r="D53" s="331" t="s">
        <v>1834</v>
      </c>
      <c r="E53" s="335">
        <v>0.154227584</v>
      </c>
      <c r="F53" s="333">
        <v>0</v>
      </c>
      <c r="G53" s="334">
        <f t="shared" si="8"/>
        <v>0</v>
      </c>
      <c r="H53" s="334"/>
      <c r="I53" s="334">
        <f t="shared" si="9"/>
        <v>0</v>
      </c>
      <c r="J53" s="335">
        <v>0</v>
      </c>
      <c r="K53" s="336">
        <f t="shared" si="10"/>
        <v>0</v>
      </c>
    </row>
    <row r="54" spans="1:11" s="317" customFormat="1" ht="11.25">
      <c r="A54" s="337"/>
      <c r="B54" s="338" t="s">
        <v>1521</v>
      </c>
      <c r="C54" s="339" t="s">
        <v>1858</v>
      </c>
      <c r="D54" s="340"/>
      <c r="E54" s="340"/>
      <c r="F54" s="341"/>
      <c r="G54" s="342">
        <f>SUM(G48:G53)</f>
        <v>0</v>
      </c>
      <c r="H54" s="343"/>
      <c r="I54" s="344">
        <f>SUM(I48:I53)</f>
        <v>0</v>
      </c>
      <c r="J54" s="345"/>
      <c r="K54" s="346">
        <f>SUM(K48:K53)</f>
        <v>0.154227584</v>
      </c>
    </row>
    <row r="55" spans="1:11" s="317" customFormat="1" ht="11.25">
      <c r="A55" s="320"/>
      <c r="B55" s="321" t="s">
        <v>1859</v>
      </c>
      <c r="C55" s="322" t="s">
        <v>1860</v>
      </c>
      <c r="D55" s="323"/>
      <c r="E55" s="323"/>
      <c r="F55" s="324"/>
      <c r="G55" s="325"/>
      <c r="H55" s="325"/>
      <c r="I55" s="326"/>
      <c r="J55" s="327"/>
      <c r="K55" s="328"/>
    </row>
    <row r="56" spans="1:11" s="298" customFormat="1" ht="9.75">
      <c r="A56" s="350">
        <f>A53+1</f>
        <v>21</v>
      </c>
      <c r="B56" s="351" t="s">
        <v>1861</v>
      </c>
      <c r="C56" s="351" t="s">
        <v>1862</v>
      </c>
      <c r="D56" s="352" t="s">
        <v>202</v>
      </c>
      <c r="E56" s="353">
        <v>12</v>
      </c>
      <c r="F56" s="354"/>
      <c r="G56" s="355">
        <f t="shared" ref="G56:G76" si="12">E56*F56</f>
        <v>0</v>
      </c>
      <c r="H56" s="355">
        <v>0</v>
      </c>
      <c r="I56" s="355">
        <f t="shared" ref="I56:I76" si="13">E56*H56</f>
        <v>0</v>
      </c>
      <c r="J56" s="356">
        <v>1.4999999999999999E-4</v>
      </c>
      <c r="K56" s="357">
        <f t="shared" ref="K56:K76" si="14">E56*J56</f>
        <v>1.8E-3</v>
      </c>
    </row>
    <row r="57" spans="1:11" s="298" customFormat="1" ht="9.75">
      <c r="A57" s="350">
        <f t="shared" ref="A57:A76" si="15">A56+1</f>
        <v>22</v>
      </c>
      <c r="B57" s="351" t="s">
        <v>1863</v>
      </c>
      <c r="C57" s="351" t="s">
        <v>1864</v>
      </c>
      <c r="D57" s="352" t="s">
        <v>202</v>
      </c>
      <c r="E57" s="353">
        <v>1</v>
      </c>
      <c r="F57" s="354"/>
      <c r="G57" s="355">
        <f t="shared" si="12"/>
        <v>0</v>
      </c>
      <c r="H57" s="355">
        <v>0</v>
      </c>
      <c r="I57" s="355">
        <f t="shared" si="13"/>
        <v>0</v>
      </c>
      <c r="J57" s="356">
        <v>3.6999999999999999E-4</v>
      </c>
      <c r="K57" s="357">
        <f t="shared" si="14"/>
        <v>3.6999999999999999E-4</v>
      </c>
    </row>
    <row r="58" spans="1:11" s="298" customFormat="1" ht="9.75">
      <c r="A58" s="350">
        <f t="shared" si="15"/>
        <v>23</v>
      </c>
      <c r="B58" s="351" t="s">
        <v>1865</v>
      </c>
      <c r="C58" s="351" t="s">
        <v>1866</v>
      </c>
      <c r="D58" s="352" t="s">
        <v>202</v>
      </c>
      <c r="E58" s="353">
        <v>22</v>
      </c>
      <c r="F58" s="354"/>
      <c r="G58" s="355">
        <f t="shared" si="12"/>
        <v>0</v>
      </c>
      <c r="H58" s="355">
        <v>0</v>
      </c>
      <c r="I58" s="355">
        <f t="shared" si="13"/>
        <v>0</v>
      </c>
      <c r="J58" s="356">
        <v>5.5999999999999995E-4</v>
      </c>
      <c r="K58" s="357">
        <f t="shared" si="14"/>
        <v>1.2319999999999999E-2</v>
      </c>
    </row>
    <row r="59" spans="1:11" s="298" customFormat="1" ht="9.75">
      <c r="A59" s="347">
        <f t="shared" si="15"/>
        <v>24</v>
      </c>
      <c r="B59" s="330" t="s">
        <v>1867</v>
      </c>
      <c r="C59" s="330" t="s">
        <v>1868</v>
      </c>
      <c r="D59" s="331" t="s">
        <v>202</v>
      </c>
      <c r="E59" s="334">
        <v>12</v>
      </c>
      <c r="F59" s="333"/>
      <c r="G59" s="334">
        <f t="shared" si="12"/>
        <v>0</v>
      </c>
      <c r="H59" s="334"/>
      <c r="I59" s="334">
        <f t="shared" si="13"/>
        <v>0</v>
      </c>
      <c r="J59" s="335">
        <v>3.3073999999999999E-4</v>
      </c>
      <c r="K59" s="336">
        <f t="shared" si="14"/>
        <v>3.9688800000000002E-3</v>
      </c>
    </row>
    <row r="60" spans="1:11" s="298" customFormat="1" ht="9.75">
      <c r="A60" s="347">
        <f t="shared" si="15"/>
        <v>25</v>
      </c>
      <c r="B60" s="330" t="s">
        <v>1869</v>
      </c>
      <c r="C60" s="330" t="s">
        <v>1870</v>
      </c>
      <c r="D60" s="331" t="s">
        <v>202</v>
      </c>
      <c r="E60" s="334">
        <v>1</v>
      </c>
      <c r="F60" s="333"/>
      <c r="G60" s="334">
        <f t="shared" si="12"/>
        <v>0</v>
      </c>
      <c r="H60" s="334"/>
      <c r="I60" s="334">
        <f t="shared" si="13"/>
        <v>0</v>
      </c>
      <c r="J60" s="335">
        <v>3.7344E-4</v>
      </c>
      <c r="K60" s="336">
        <f t="shared" si="14"/>
        <v>3.7344E-4</v>
      </c>
    </row>
    <row r="61" spans="1:11" s="298" customFormat="1" ht="9.75">
      <c r="A61" s="347">
        <f t="shared" si="15"/>
        <v>26</v>
      </c>
      <c r="B61" s="330" t="s">
        <v>1871</v>
      </c>
      <c r="C61" s="330" t="s">
        <v>1872</v>
      </c>
      <c r="D61" s="331" t="s">
        <v>202</v>
      </c>
      <c r="E61" s="334">
        <v>22</v>
      </c>
      <c r="F61" s="333"/>
      <c r="G61" s="334">
        <f t="shared" si="12"/>
        <v>0</v>
      </c>
      <c r="H61" s="334"/>
      <c r="I61" s="334">
        <f t="shared" si="13"/>
        <v>0</v>
      </c>
      <c r="J61" s="335">
        <v>4.2603999999999998E-4</v>
      </c>
      <c r="K61" s="336">
        <f t="shared" si="14"/>
        <v>9.3728800000000001E-3</v>
      </c>
    </row>
    <row r="62" spans="1:11" s="298" customFormat="1" ht="9.75">
      <c r="A62" s="350">
        <f t="shared" si="15"/>
        <v>27</v>
      </c>
      <c r="B62" s="351" t="s">
        <v>1873</v>
      </c>
      <c r="C62" s="351" t="s">
        <v>1874</v>
      </c>
      <c r="D62" s="352" t="s">
        <v>202</v>
      </c>
      <c r="E62" s="353">
        <v>12</v>
      </c>
      <c r="F62" s="354"/>
      <c r="G62" s="355">
        <f t="shared" si="12"/>
        <v>0</v>
      </c>
      <c r="H62" s="355">
        <v>0</v>
      </c>
      <c r="I62" s="355">
        <f t="shared" si="13"/>
        <v>0</v>
      </c>
      <c r="J62" s="356">
        <v>6.0000000000000002E-5</v>
      </c>
      <c r="K62" s="357">
        <f t="shared" si="14"/>
        <v>7.2000000000000005E-4</v>
      </c>
    </row>
    <row r="63" spans="1:11" s="298" customFormat="1" ht="9.75">
      <c r="A63" s="350">
        <f t="shared" si="15"/>
        <v>28</v>
      </c>
      <c r="B63" s="351" t="s">
        <v>1875</v>
      </c>
      <c r="C63" s="351" t="s">
        <v>1876</v>
      </c>
      <c r="D63" s="352" t="s">
        <v>202</v>
      </c>
      <c r="E63" s="353">
        <v>1</v>
      </c>
      <c r="F63" s="354"/>
      <c r="G63" s="355">
        <f t="shared" si="12"/>
        <v>0</v>
      </c>
      <c r="H63" s="355">
        <v>0</v>
      </c>
      <c r="I63" s="355">
        <f t="shared" si="13"/>
        <v>0</v>
      </c>
      <c r="J63" s="356">
        <v>1.1E-4</v>
      </c>
      <c r="K63" s="357">
        <f t="shared" si="14"/>
        <v>1.1E-4</v>
      </c>
    </row>
    <row r="64" spans="1:11" s="298" customFormat="1" ht="9.75">
      <c r="A64" s="350">
        <f t="shared" si="15"/>
        <v>29</v>
      </c>
      <c r="B64" s="351" t="s">
        <v>1877</v>
      </c>
      <c r="C64" s="351" t="s">
        <v>1878</v>
      </c>
      <c r="D64" s="352" t="s">
        <v>202</v>
      </c>
      <c r="E64" s="353">
        <v>22</v>
      </c>
      <c r="F64" s="354"/>
      <c r="G64" s="355">
        <f t="shared" si="12"/>
        <v>0</v>
      </c>
      <c r="H64" s="355">
        <v>0</v>
      </c>
      <c r="I64" s="355">
        <f t="shared" si="13"/>
        <v>0</v>
      </c>
      <c r="J64" s="356">
        <v>1.4999999999999999E-4</v>
      </c>
      <c r="K64" s="357">
        <f t="shared" si="14"/>
        <v>3.2999999999999995E-3</v>
      </c>
    </row>
    <row r="65" spans="1:11" s="298" customFormat="1" ht="9.75">
      <c r="A65" s="347">
        <f t="shared" si="15"/>
        <v>30</v>
      </c>
      <c r="B65" s="330" t="s">
        <v>1879</v>
      </c>
      <c r="C65" s="330" t="s">
        <v>1880</v>
      </c>
      <c r="D65" s="331" t="s">
        <v>202</v>
      </c>
      <c r="E65" s="334">
        <v>35</v>
      </c>
      <c r="F65" s="333">
        <v>0</v>
      </c>
      <c r="G65" s="334">
        <f t="shared" si="12"/>
        <v>0</v>
      </c>
      <c r="H65" s="334"/>
      <c r="I65" s="334">
        <f t="shared" si="13"/>
        <v>0</v>
      </c>
      <c r="J65" s="335">
        <v>0</v>
      </c>
      <c r="K65" s="336">
        <f t="shared" si="14"/>
        <v>0</v>
      </c>
    </row>
    <row r="66" spans="1:11" s="298" customFormat="1" ht="9.75">
      <c r="A66" s="350">
        <f t="shared" si="15"/>
        <v>31</v>
      </c>
      <c r="B66" s="351" t="s">
        <v>1881</v>
      </c>
      <c r="C66" s="351" t="s">
        <v>1882</v>
      </c>
      <c r="D66" s="352" t="s">
        <v>1826</v>
      </c>
      <c r="E66" s="353">
        <v>2</v>
      </c>
      <c r="F66" s="354"/>
      <c r="G66" s="355">
        <f t="shared" si="12"/>
        <v>0</v>
      </c>
      <c r="H66" s="355">
        <v>0</v>
      </c>
      <c r="I66" s="355">
        <f t="shared" si="13"/>
        <v>0</v>
      </c>
      <c r="J66" s="356">
        <v>3.6000000000000002E-4</v>
      </c>
      <c r="K66" s="357">
        <f t="shared" si="14"/>
        <v>7.2000000000000005E-4</v>
      </c>
    </row>
    <row r="67" spans="1:11" s="298" customFormat="1" ht="9.75">
      <c r="A67" s="347">
        <f t="shared" si="15"/>
        <v>32</v>
      </c>
      <c r="B67" s="330" t="s">
        <v>1883</v>
      </c>
      <c r="C67" s="330" t="s">
        <v>1884</v>
      </c>
      <c r="D67" s="331" t="s">
        <v>1826</v>
      </c>
      <c r="E67" s="332">
        <v>2</v>
      </c>
      <c r="F67" s="333"/>
      <c r="G67" s="334">
        <f t="shared" si="12"/>
        <v>0</v>
      </c>
      <c r="H67" s="334"/>
      <c r="I67" s="334">
        <f t="shared" si="13"/>
        <v>0</v>
      </c>
      <c r="J67" s="335">
        <v>9.9930000000000006E-4</v>
      </c>
      <c r="K67" s="336">
        <f t="shared" si="14"/>
        <v>1.9986000000000001E-3</v>
      </c>
    </row>
    <row r="68" spans="1:11" s="298" customFormat="1" ht="9.75">
      <c r="A68" s="347">
        <f t="shared" si="15"/>
        <v>33</v>
      </c>
      <c r="B68" s="330" t="s">
        <v>1885</v>
      </c>
      <c r="C68" s="330" t="s">
        <v>1886</v>
      </c>
      <c r="D68" s="331" t="s">
        <v>1826</v>
      </c>
      <c r="E68" s="332">
        <v>1</v>
      </c>
      <c r="F68" s="333"/>
      <c r="G68" s="334">
        <f t="shared" si="12"/>
        <v>0</v>
      </c>
      <c r="H68" s="334"/>
      <c r="I68" s="334">
        <f t="shared" si="13"/>
        <v>0</v>
      </c>
      <c r="J68" s="335">
        <v>4.0929999999999997E-4</v>
      </c>
      <c r="K68" s="336">
        <f t="shared" si="14"/>
        <v>4.0929999999999997E-4</v>
      </c>
    </row>
    <row r="69" spans="1:11" s="298" customFormat="1" ht="9.75">
      <c r="A69" s="350">
        <f t="shared" si="15"/>
        <v>34</v>
      </c>
      <c r="B69" s="351" t="s">
        <v>1887</v>
      </c>
      <c r="C69" s="351" t="s">
        <v>1888</v>
      </c>
      <c r="D69" s="352" t="s">
        <v>1889</v>
      </c>
      <c r="E69" s="353">
        <v>4</v>
      </c>
      <c r="F69" s="354"/>
      <c r="G69" s="355">
        <f t="shared" si="12"/>
        <v>0</v>
      </c>
      <c r="H69" s="355">
        <v>0</v>
      </c>
      <c r="I69" s="355">
        <f t="shared" si="13"/>
        <v>0</v>
      </c>
      <c r="J69" s="356">
        <v>2.3E-2</v>
      </c>
      <c r="K69" s="357">
        <f t="shared" si="14"/>
        <v>9.1999999999999998E-2</v>
      </c>
    </row>
    <row r="70" spans="1:11" s="298" customFormat="1" ht="9.75">
      <c r="A70" s="347">
        <f t="shared" si="15"/>
        <v>35</v>
      </c>
      <c r="B70" s="330" t="s">
        <v>1890</v>
      </c>
      <c r="C70" s="330" t="s">
        <v>1891</v>
      </c>
      <c r="D70" s="331" t="s">
        <v>1889</v>
      </c>
      <c r="E70" s="332">
        <v>4</v>
      </c>
      <c r="F70" s="333"/>
      <c r="G70" s="334">
        <f t="shared" si="12"/>
        <v>0</v>
      </c>
      <c r="H70" s="334"/>
      <c r="I70" s="334">
        <f t="shared" si="13"/>
        <v>0</v>
      </c>
      <c r="J70" s="335">
        <v>1.8292699999999999E-2</v>
      </c>
      <c r="K70" s="336">
        <f t="shared" si="14"/>
        <v>7.3170799999999994E-2</v>
      </c>
    </row>
    <row r="71" spans="1:11" s="298" customFormat="1" ht="9.75">
      <c r="A71" s="347">
        <f t="shared" si="15"/>
        <v>36</v>
      </c>
      <c r="B71" s="330" t="s">
        <v>1892</v>
      </c>
      <c r="C71" s="330" t="s">
        <v>1893</v>
      </c>
      <c r="D71" s="331" t="s">
        <v>1826</v>
      </c>
      <c r="E71" s="332">
        <v>7</v>
      </c>
      <c r="F71" s="333"/>
      <c r="G71" s="334">
        <f t="shared" si="12"/>
        <v>0</v>
      </c>
      <c r="H71" s="334"/>
      <c r="I71" s="334">
        <f t="shared" si="13"/>
        <v>0</v>
      </c>
      <c r="J71" s="335">
        <v>2.0929999999999999E-4</v>
      </c>
      <c r="K71" s="336">
        <f t="shared" si="14"/>
        <v>1.4651E-3</v>
      </c>
    </row>
    <row r="72" spans="1:11" s="298" customFormat="1" ht="9.75">
      <c r="A72" s="347">
        <f t="shared" si="15"/>
        <v>37</v>
      </c>
      <c r="B72" s="330" t="s">
        <v>1894</v>
      </c>
      <c r="C72" s="330" t="s">
        <v>1895</v>
      </c>
      <c r="D72" s="331" t="s">
        <v>1826</v>
      </c>
      <c r="E72" s="332">
        <v>4</v>
      </c>
      <c r="F72" s="333"/>
      <c r="G72" s="334">
        <f t="shared" si="12"/>
        <v>0</v>
      </c>
      <c r="H72" s="334"/>
      <c r="I72" s="334">
        <f t="shared" si="13"/>
        <v>0</v>
      </c>
      <c r="J72" s="335">
        <v>2.8929999999999998E-4</v>
      </c>
      <c r="K72" s="336">
        <f t="shared" si="14"/>
        <v>1.1571999999999999E-3</v>
      </c>
    </row>
    <row r="73" spans="1:11" s="298" customFormat="1" ht="9.75">
      <c r="A73" s="347">
        <f t="shared" si="15"/>
        <v>38</v>
      </c>
      <c r="B73" s="330" t="s">
        <v>1896</v>
      </c>
      <c r="C73" s="330" t="s">
        <v>1897</v>
      </c>
      <c r="D73" s="331" t="s">
        <v>1826</v>
      </c>
      <c r="E73" s="332">
        <v>4</v>
      </c>
      <c r="F73" s="333"/>
      <c r="G73" s="334">
        <f t="shared" si="12"/>
        <v>0</v>
      </c>
      <c r="H73" s="334"/>
      <c r="I73" s="334">
        <f t="shared" si="13"/>
        <v>0</v>
      </c>
      <c r="J73" s="335">
        <v>1.9300000000000002E-5</v>
      </c>
      <c r="K73" s="336">
        <f t="shared" si="14"/>
        <v>7.7200000000000006E-5</v>
      </c>
    </row>
    <row r="74" spans="1:11" s="298" customFormat="1" ht="9.75">
      <c r="A74" s="347">
        <f t="shared" si="15"/>
        <v>39</v>
      </c>
      <c r="B74" s="330" t="s">
        <v>1898</v>
      </c>
      <c r="C74" s="330" t="s">
        <v>1899</v>
      </c>
      <c r="D74" s="331" t="s">
        <v>202</v>
      </c>
      <c r="E74" s="334">
        <v>35</v>
      </c>
      <c r="F74" s="333"/>
      <c r="G74" s="334">
        <f t="shared" si="12"/>
        <v>0</v>
      </c>
      <c r="H74" s="334"/>
      <c r="I74" s="334">
        <f t="shared" si="13"/>
        <v>0</v>
      </c>
      <c r="J74" s="335">
        <v>0</v>
      </c>
      <c r="K74" s="336">
        <f t="shared" si="14"/>
        <v>0</v>
      </c>
    </row>
    <row r="75" spans="1:11" s="298" customFormat="1" ht="9.75">
      <c r="A75" s="347">
        <f t="shared" si="15"/>
        <v>40</v>
      </c>
      <c r="B75" s="330" t="s">
        <v>1900</v>
      </c>
      <c r="C75" s="330" t="s">
        <v>1901</v>
      </c>
      <c r="D75" s="331" t="s">
        <v>202</v>
      </c>
      <c r="E75" s="334">
        <v>35</v>
      </c>
      <c r="F75" s="333"/>
      <c r="G75" s="334">
        <f t="shared" si="12"/>
        <v>0</v>
      </c>
      <c r="H75" s="334"/>
      <c r="I75" s="334">
        <f t="shared" si="13"/>
        <v>0</v>
      </c>
      <c r="J75" s="335">
        <v>2.7E-4</v>
      </c>
      <c r="K75" s="336">
        <f t="shared" si="14"/>
        <v>9.4500000000000001E-3</v>
      </c>
    </row>
    <row r="76" spans="1:11" s="298" customFormat="1" ht="9.75">
      <c r="A76" s="347">
        <f t="shared" si="15"/>
        <v>41</v>
      </c>
      <c r="B76" s="330" t="s">
        <v>1902</v>
      </c>
      <c r="C76" s="330" t="s">
        <v>1903</v>
      </c>
      <c r="D76" s="331" t="s">
        <v>1834</v>
      </c>
      <c r="E76" s="335">
        <v>0.21278339999999996</v>
      </c>
      <c r="F76" s="333">
        <v>0</v>
      </c>
      <c r="G76" s="334">
        <f t="shared" si="12"/>
        <v>0</v>
      </c>
      <c r="H76" s="334"/>
      <c r="I76" s="334">
        <f t="shared" si="13"/>
        <v>0</v>
      </c>
      <c r="J76" s="335">
        <v>0</v>
      </c>
      <c r="K76" s="336">
        <f t="shared" si="14"/>
        <v>0</v>
      </c>
    </row>
    <row r="77" spans="1:11" s="317" customFormat="1" ht="11.25">
      <c r="A77" s="337"/>
      <c r="B77" s="338" t="s">
        <v>1904</v>
      </c>
      <c r="C77" s="339" t="s">
        <v>1905</v>
      </c>
      <c r="D77" s="340"/>
      <c r="E77" s="340"/>
      <c r="F77" s="341"/>
      <c r="G77" s="342">
        <f>SUM(G56:G76)</f>
        <v>0</v>
      </c>
      <c r="H77" s="343"/>
      <c r="I77" s="344">
        <f>SUM(I56:I76)</f>
        <v>0</v>
      </c>
      <c r="J77" s="345"/>
      <c r="K77" s="346">
        <f>SUM(K56:K76)</f>
        <v>0.21278339999999996</v>
      </c>
    </row>
    <row r="78" spans="1:11" s="317" customFormat="1" ht="11.25">
      <c r="A78" s="320"/>
      <c r="B78" s="321" t="s">
        <v>1906</v>
      </c>
      <c r="C78" s="322" t="s">
        <v>1907</v>
      </c>
      <c r="D78" s="323"/>
      <c r="E78" s="323"/>
      <c r="F78" s="324"/>
      <c r="G78" s="325"/>
      <c r="H78" s="325"/>
      <c r="I78" s="326"/>
      <c r="J78" s="327"/>
      <c r="K78" s="328"/>
    </row>
    <row r="79" spans="1:11" s="298" customFormat="1" ht="9.75">
      <c r="A79" s="350">
        <f>A76+1</f>
        <v>42</v>
      </c>
      <c r="B79" s="351" t="s">
        <v>1908</v>
      </c>
      <c r="C79" s="351" t="s">
        <v>2178</v>
      </c>
      <c r="D79" s="352" t="s">
        <v>1826</v>
      </c>
      <c r="E79" s="353">
        <v>6</v>
      </c>
      <c r="F79" s="354"/>
      <c r="G79" s="355">
        <f t="shared" ref="G79:G97" si="16">E79*F79</f>
        <v>0</v>
      </c>
      <c r="H79" s="355">
        <v>0</v>
      </c>
      <c r="I79" s="355">
        <f t="shared" ref="I79:I97" si="17">E79*H79</f>
        <v>0</v>
      </c>
      <c r="J79" s="356">
        <v>1.4999999999999999E-2</v>
      </c>
      <c r="K79" s="357">
        <f t="shared" ref="K79:K97" si="18">E79*J79</f>
        <v>0.09</v>
      </c>
    </row>
    <row r="80" spans="1:11" s="298" customFormat="1" ht="9.75">
      <c r="A80" s="350">
        <f t="shared" ref="A80:A97" si="19">A79+1</f>
        <v>43</v>
      </c>
      <c r="B80" s="351" t="s">
        <v>1909</v>
      </c>
      <c r="C80" s="351" t="s">
        <v>2179</v>
      </c>
      <c r="D80" s="352" t="s">
        <v>1826</v>
      </c>
      <c r="E80" s="353">
        <v>6</v>
      </c>
      <c r="F80" s="354"/>
      <c r="G80" s="355">
        <f t="shared" si="16"/>
        <v>0</v>
      </c>
      <c r="H80" s="355">
        <v>0</v>
      </c>
      <c r="I80" s="355">
        <f t="shared" si="17"/>
        <v>0</v>
      </c>
      <c r="J80" s="356">
        <v>1.2E-2</v>
      </c>
      <c r="K80" s="357">
        <f t="shared" si="18"/>
        <v>7.2000000000000008E-2</v>
      </c>
    </row>
    <row r="81" spans="1:11" s="298" customFormat="1" ht="9.75">
      <c r="A81" s="350">
        <f t="shared" si="19"/>
        <v>44</v>
      </c>
      <c r="B81" s="351" t="s">
        <v>1910</v>
      </c>
      <c r="C81" s="351" t="s">
        <v>2180</v>
      </c>
      <c r="D81" s="352" t="s">
        <v>1826</v>
      </c>
      <c r="E81" s="353">
        <v>6</v>
      </c>
      <c r="F81" s="354"/>
      <c r="G81" s="355">
        <f t="shared" si="16"/>
        <v>0</v>
      </c>
      <c r="H81" s="355">
        <v>0</v>
      </c>
      <c r="I81" s="355">
        <f t="shared" si="17"/>
        <v>0</v>
      </c>
      <c r="J81" s="356">
        <v>1.2800000000000001E-3</v>
      </c>
      <c r="K81" s="357">
        <f t="shared" si="18"/>
        <v>7.6800000000000011E-3</v>
      </c>
    </row>
    <row r="82" spans="1:11" s="298" customFormat="1" ht="9.75">
      <c r="A82" s="350">
        <f t="shared" si="19"/>
        <v>45</v>
      </c>
      <c r="B82" s="351" t="s">
        <v>1911</v>
      </c>
      <c r="C82" s="351" t="s">
        <v>2181</v>
      </c>
      <c r="D82" s="352" t="s">
        <v>1826</v>
      </c>
      <c r="E82" s="353">
        <v>6</v>
      </c>
      <c r="F82" s="354"/>
      <c r="G82" s="355">
        <f t="shared" si="16"/>
        <v>0</v>
      </c>
      <c r="H82" s="355">
        <v>0</v>
      </c>
      <c r="I82" s="355">
        <f t="shared" si="17"/>
        <v>0</v>
      </c>
      <c r="J82" s="356">
        <v>1E-3</v>
      </c>
      <c r="K82" s="357">
        <f t="shared" si="18"/>
        <v>6.0000000000000001E-3</v>
      </c>
    </row>
    <row r="83" spans="1:11" s="298" customFormat="1" ht="9.75">
      <c r="A83" s="347">
        <f t="shared" si="19"/>
        <v>46</v>
      </c>
      <c r="B83" s="330" t="s">
        <v>1912</v>
      </c>
      <c r="C83" s="330" t="s">
        <v>1913</v>
      </c>
      <c r="D83" s="331" t="s">
        <v>1826</v>
      </c>
      <c r="E83" s="332">
        <v>6</v>
      </c>
      <c r="F83" s="333"/>
      <c r="G83" s="334">
        <f t="shared" si="16"/>
        <v>0</v>
      </c>
      <c r="H83" s="334"/>
      <c r="I83" s="334">
        <f t="shared" si="17"/>
        <v>0</v>
      </c>
      <c r="J83" s="335">
        <v>2.2228E-3</v>
      </c>
      <c r="K83" s="336">
        <f t="shared" si="18"/>
        <v>1.3336799999999999E-2</v>
      </c>
    </row>
    <row r="84" spans="1:11" s="298" customFormat="1" ht="9.75">
      <c r="A84" s="347">
        <f t="shared" si="19"/>
        <v>47</v>
      </c>
      <c r="B84" s="330" t="s">
        <v>1914</v>
      </c>
      <c r="C84" s="330" t="s">
        <v>1915</v>
      </c>
      <c r="D84" s="331" t="s">
        <v>1826</v>
      </c>
      <c r="E84" s="332">
        <v>6</v>
      </c>
      <c r="F84" s="333"/>
      <c r="G84" s="334">
        <f t="shared" si="16"/>
        <v>0</v>
      </c>
      <c r="H84" s="334"/>
      <c r="I84" s="334">
        <f t="shared" si="17"/>
        <v>0</v>
      </c>
      <c r="J84" s="335">
        <v>2.2228E-3</v>
      </c>
      <c r="K84" s="336">
        <f t="shared" si="18"/>
        <v>1.3336799999999999E-2</v>
      </c>
    </row>
    <row r="85" spans="1:11" s="298" customFormat="1" ht="9.75">
      <c r="A85" s="347">
        <f t="shared" si="19"/>
        <v>48</v>
      </c>
      <c r="B85" s="330" t="s">
        <v>1916</v>
      </c>
      <c r="C85" s="330" t="s">
        <v>1917</v>
      </c>
      <c r="D85" s="331" t="s">
        <v>1826</v>
      </c>
      <c r="E85" s="332">
        <v>8</v>
      </c>
      <c r="F85" s="333"/>
      <c r="G85" s="334">
        <f t="shared" si="16"/>
        <v>0</v>
      </c>
      <c r="H85" s="334"/>
      <c r="I85" s="334">
        <f t="shared" si="17"/>
        <v>0</v>
      </c>
      <c r="J85" s="335">
        <v>4.0500000000000002E-5</v>
      </c>
      <c r="K85" s="336">
        <f t="shared" si="18"/>
        <v>3.2400000000000001E-4</v>
      </c>
    </row>
    <row r="86" spans="1:11" s="298" customFormat="1" ht="9.75">
      <c r="A86" s="350">
        <f t="shared" si="19"/>
        <v>49</v>
      </c>
      <c r="B86" s="351" t="s">
        <v>1918</v>
      </c>
      <c r="C86" s="351" t="s">
        <v>2182</v>
      </c>
      <c r="D86" s="352" t="s">
        <v>1826</v>
      </c>
      <c r="E86" s="353">
        <v>2</v>
      </c>
      <c r="F86" s="354"/>
      <c r="G86" s="355">
        <f t="shared" si="16"/>
        <v>0</v>
      </c>
      <c r="H86" s="355">
        <v>0</v>
      </c>
      <c r="I86" s="355">
        <f t="shared" si="17"/>
        <v>0</v>
      </c>
      <c r="J86" s="356">
        <v>2.4E-2</v>
      </c>
      <c r="K86" s="357">
        <f t="shared" si="18"/>
        <v>4.8000000000000001E-2</v>
      </c>
    </row>
    <row r="87" spans="1:11" s="298" customFormat="1" ht="9.75">
      <c r="A87" s="350">
        <f t="shared" si="19"/>
        <v>50</v>
      </c>
      <c r="B87" s="351" t="s">
        <v>1919</v>
      </c>
      <c r="C87" s="351" t="s">
        <v>1920</v>
      </c>
      <c r="D87" s="352" t="s">
        <v>1826</v>
      </c>
      <c r="E87" s="353">
        <v>2</v>
      </c>
      <c r="F87" s="354"/>
      <c r="G87" s="355">
        <f t="shared" si="16"/>
        <v>0</v>
      </c>
      <c r="H87" s="355">
        <v>0</v>
      </c>
      <c r="I87" s="355">
        <f t="shared" si="17"/>
        <v>0</v>
      </c>
      <c r="J87" s="356">
        <v>1.7999999999999999E-2</v>
      </c>
      <c r="K87" s="357">
        <f t="shared" si="18"/>
        <v>3.5999999999999997E-2</v>
      </c>
    </row>
    <row r="88" spans="1:11" s="298" customFormat="1" ht="9.75">
      <c r="A88" s="350">
        <f t="shared" si="19"/>
        <v>51</v>
      </c>
      <c r="B88" s="351" t="s">
        <v>1921</v>
      </c>
      <c r="C88" s="351" t="s">
        <v>2183</v>
      </c>
      <c r="D88" s="352" t="s">
        <v>1826</v>
      </c>
      <c r="E88" s="353">
        <v>2</v>
      </c>
      <c r="F88" s="354"/>
      <c r="G88" s="355">
        <f t="shared" si="16"/>
        <v>0</v>
      </c>
      <c r="H88" s="355">
        <v>0</v>
      </c>
      <c r="I88" s="355">
        <f t="shared" si="17"/>
        <v>0</v>
      </c>
      <c r="J88" s="356">
        <v>1.4E-2</v>
      </c>
      <c r="K88" s="357">
        <f t="shared" si="18"/>
        <v>2.8000000000000001E-2</v>
      </c>
    </row>
    <row r="89" spans="1:11" s="298" customFormat="1" ht="9.75">
      <c r="A89" s="350">
        <f t="shared" si="19"/>
        <v>52</v>
      </c>
      <c r="B89" s="351" t="s">
        <v>1922</v>
      </c>
      <c r="C89" s="351" t="s">
        <v>1923</v>
      </c>
      <c r="D89" s="352" t="s">
        <v>1826</v>
      </c>
      <c r="E89" s="353">
        <v>2</v>
      </c>
      <c r="F89" s="354"/>
      <c r="G89" s="355">
        <f t="shared" si="16"/>
        <v>0</v>
      </c>
      <c r="H89" s="355">
        <v>0</v>
      </c>
      <c r="I89" s="355">
        <f t="shared" si="17"/>
        <v>0</v>
      </c>
      <c r="J89" s="356">
        <v>1.4E-3</v>
      </c>
      <c r="K89" s="357">
        <f t="shared" si="18"/>
        <v>2.8E-3</v>
      </c>
    </row>
    <row r="90" spans="1:11" s="298" customFormat="1" ht="9.75">
      <c r="A90" s="347">
        <f t="shared" si="19"/>
        <v>53</v>
      </c>
      <c r="B90" s="330" t="s">
        <v>1924</v>
      </c>
      <c r="C90" s="330" t="s">
        <v>1925</v>
      </c>
      <c r="D90" s="331" t="s">
        <v>1826</v>
      </c>
      <c r="E90" s="332">
        <v>2</v>
      </c>
      <c r="F90" s="333"/>
      <c r="G90" s="334">
        <f t="shared" si="16"/>
        <v>0</v>
      </c>
      <c r="H90" s="334"/>
      <c r="I90" s="334">
        <f t="shared" si="17"/>
        <v>0</v>
      </c>
      <c r="J90" s="335">
        <v>9.9850000000000004E-4</v>
      </c>
      <c r="K90" s="336">
        <f t="shared" si="18"/>
        <v>1.9970000000000001E-3</v>
      </c>
    </row>
    <row r="91" spans="1:11" s="298" customFormat="1" ht="9.75">
      <c r="A91" s="347">
        <f t="shared" si="19"/>
        <v>54</v>
      </c>
      <c r="B91" s="330" t="s">
        <v>1926</v>
      </c>
      <c r="C91" s="330" t="s">
        <v>1927</v>
      </c>
      <c r="D91" s="331" t="s">
        <v>1826</v>
      </c>
      <c r="E91" s="332">
        <v>2</v>
      </c>
      <c r="F91" s="333"/>
      <c r="G91" s="334">
        <f t="shared" si="16"/>
        <v>0</v>
      </c>
      <c r="H91" s="334"/>
      <c r="I91" s="334">
        <f t="shared" si="17"/>
        <v>0</v>
      </c>
      <c r="J91" s="335">
        <v>2.2228E-3</v>
      </c>
      <c r="K91" s="336">
        <f t="shared" si="18"/>
        <v>4.4456000000000001E-3</v>
      </c>
    </row>
    <row r="92" spans="1:11" s="298" customFormat="1" ht="9.75">
      <c r="A92" s="347">
        <f t="shared" si="19"/>
        <v>55</v>
      </c>
      <c r="B92" s="330" t="s">
        <v>1928</v>
      </c>
      <c r="C92" s="330" t="s">
        <v>1929</v>
      </c>
      <c r="D92" s="331" t="s">
        <v>1826</v>
      </c>
      <c r="E92" s="332">
        <v>2</v>
      </c>
      <c r="F92" s="333"/>
      <c r="G92" s="334">
        <f t="shared" si="16"/>
        <v>0</v>
      </c>
      <c r="H92" s="334"/>
      <c r="I92" s="334">
        <f t="shared" si="17"/>
        <v>0</v>
      </c>
      <c r="J92" s="335">
        <v>1.186E-4</v>
      </c>
      <c r="K92" s="336">
        <f t="shared" si="18"/>
        <v>2.3719999999999999E-4</v>
      </c>
    </row>
    <row r="93" spans="1:11" s="298" customFormat="1" ht="9.75">
      <c r="A93" s="350">
        <f t="shared" si="19"/>
        <v>56</v>
      </c>
      <c r="B93" s="351" t="s">
        <v>1930</v>
      </c>
      <c r="C93" s="351" t="s">
        <v>1931</v>
      </c>
      <c r="D93" s="352" t="s">
        <v>1932</v>
      </c>
      <c r="E93" s="353">
        <v>8</v>
      </c>
      <c r="F93" s="354"/>
      <c r="G93" s="355">
        <f t="shared" si="16"/>
        <v>0</v>
      </c>
      <c r="H93" s="355">
        <v>0</v>
      </c>
      <c r="I93" s="355">
        <f t="shared" si="17"/>
        <v>0</v>
      </c>
      <c r="J93" s="356">
        <v>1E-3</v>
      </c>
      <c r="K93" s="357">
        <f t="shared" si="18"/>
        <v>8.0000000000000002E-3</v>
      </c>
    </row>
    <row r="94" spans="1:11" s="298" customFormat="1" ht="9.75">
      <c r="A94" s="347">
        <f t="shared" si="19"/>
        <v>57</v>
      </c>
      <c r="B94" s="330" t="s">
        <v>1933</v>
      </c>
      <c r="C94" s="330" t="s">
        <v>1934</v>
      </c>
      <c r="D94" s="331" t="s">
        <v>1889</v>
      </c>
      <c r="E94" s="332">
        <v>6</v>
      </c>
      <c r="F94" s="333">
        <v>0</v>
      </c>
      <c r="G94" s="334">
        <f t="shared" si="16"/>
        <v>0</v>
      </c>
      <c r="H94" s="334"/>
      <c r="I94" s="334">
        <f t="shared" si="17"/>
        <v>0</v>
      </c>
      <c r="J94" s="335">
        <v>1.9300000000000001E-2</v>
      </c>
      <c r="K94" s="336">
        <f t="shared" si="18"/>
        <v>0.11580000000000001</v>
      </c>
    </row>
    <row r="95" spans="1:11" s="298" customFormat="1" ht="9.75">
      <c r="A95" s="347">
        <f t="shared" si="19"/>
        <v>58</v>
      </c>
      <c r="B95" s="330" t="s">
        <v>1935</v>
      </c>
      <c r="C95" s="330" t="s">
        <v>1936</v>
      </c>
      <c r="D95" s="331" t="s">
        <v>1889</v>
      </c>
      <c r="E95" s="332">
        <v>2</v>
      </c>
      <c r="F95" s="333">
        <v>0</v>
      </c>
      <c r="G95" s="334">
        <f t="shared" si="16"/>
        <v>0</v>
      </c>
      <c r="H95" s="334"/>
      <c r="I95" s="334">
        <f t="shared" si="17"/>
        <v>0</v>
      </c>
      <c r="J95" s="335">
        <v>3.4000000000000002E-2</v>
      </c>
      <c r="K95" s="336">
        <f t="shared" si="18"/>
        <v>6.8000000000000005E-2</v>
      </c>
    </row>
    <row r="96" spans="1:11" s="298" customFormat="1" ht="9.75">
      <c r="A96" s="347">
        <f t="shared" si="19"/>
        <v>59</v>
      </c>
      <c r="B96" s="330" t="s">
        <v>1937</v>
      </c>
      <c r="C96" s="330" t="s">
        <v>1938</v>
      </c>
      <c r="D96" s="331" t="s">
        <v>1826</v>
      </c>
      <c r="E96" s="332">
        <v>2</v>
      </c>
      <c r="F96" s="333">
        <v>0</v>
      </c>
      <c r="G96" s="334">
        <f t="shared" si="16"/>
        <v>0</v>
      </c>
      <c r="H96" s="334"/>
      <c r="I96" s="334">
        <f t="shared" si="17"/>
        <v>0</v>
      </c>
      <c r="J96" s="335">
        <v>0</v>
      </c>
      <c r="K96" s="336">
        <f t="shared" si="18"/>
        <v>0</v>
      </c>
    </row>
    <row r="97" spans="1:11" s="298" customFormat="1" ht="9.75">
      <c r="A97" s="347">
        <f t="shared" si="19"/>
        <v>60</v>
      </c>
      <c r="B97" s="330" t="s">
        <v>1939</v>
      </c>
      <c r="C97" s="330" t="s">
        <v>1940</v>
      </c>
      <c r="D97" s="331" t="s">
        <v>1834</v>
      </c>
      <c r="E97" s="335">
        <v>0.33215740000000005</v>
      </c>
      <c r="F97" s="333">
        <v>0</v>
      </c>
      <c r="G97" s="334">
        <f t="shared" si="16"/>
        <v>0</v>
      </c>
      <c r="H97" s="334"/>
      <c r="I97" s="334">
        <f t="shared" si="17"/>
        <v>0</v>
      </c>
      <c r="J97" s="335">
        <v>0</v>
      </c>
      <c r="K97" s="336">
        <f t="shared" si="18"/>
        <v>0</v>
      </c>
    </row>
    <row r="98" spans="1:11" s="317" customFormat="1" ht="11.25">
      <c r="A98" s="337"/>
      <c r="B98" s="338" t="s">
        <v>1941</v>
      </c>
      <c r="C98" s="339" t="s">
        <v>1942</v>
      </c>
      <c r="D98" s="340"/>
      <c r="E98" s="340"/>
      <c r="F98" s="341"/>
      <c r="G98" s="342">
        <f>SUM(G79:G97)</f>
        <v>0</v>
      </c>
      <c r="H98" s="343"/>
      <c r="I98" s="344">
        <f>SUM(I79:I97)</f>
        <v>0</v>
      </c>
      <c r="J98" s="345"/>
      <c r="K98" s="346">
        <f>SUM(K79:K97)</f>
        <v>0.51595740000000001</v>
      </c>
    </row>
    <row r="99" spans="1:11">
      <c r="A99" s="348"/>
      <c r="B99" s="348"/>
      <c r="C99" s="348"/>
      <c r="D99" s="348"/>
      <c r="E99" s="348"/>
      <c r="F99" s="348"/>
      <c r="G99" s="348"/>
      <c r="H99" s="348"/>
      <c r="I99" s="348"/>
      <c r="J99" s="348"/>
      <c r="K99" s="348"/>
    </row>
    <row r="100" spans="1:11" s="317" customFormat="1" ht="11.25">
      <c r="A100" s="358"/>
      <c r="B100" s="359"/>
      <c r="C100" s="360" t="s">
        <v>1943</v>
      </c>
      <c r="D100" s="361"/>
      <c r="E100" s="361"/>
      <c r="F100" s="361"/>
      <c r="G100" s="361"/>
      <c r="H100" s="361"/>
      <c r="I100" s="361"/>
      <c r="J100" s="642">
        <f>G98+I98+G77+I77+G54+I54+G40+I40+G31+I31+G28+I28+G19+I19+G13+I13</f>
        <v>0</v>
      </c>
      <c r="K100" s="642"/>
    </row>
  </sheetData>
  <sheetProtection selectLockedCells="1" selectUnlockedCells="1"/>
  <mergeCells count="30">
    <mergeCell ref="A1:I1"/>
    <mergeCell ref="J1:K1"/>
    <mergeCell ref="A2:I2"/>
    <mergeCell ref="J2:K2"/>
    <mergeCell ref="A4:K4"/>
    <mergeCell ref="J6:K7"/>
    <mergeCell ref="F7:G7"/>
    <mergeCell ref="H7:I7"/>
    <mergeCell ref="B33:B35"/>
    <mergeCell ref="C33:C35"/>
    <mergeCell ref="D33:D35"/>
    <mergeCell ref="E33:E35"/>
    <mergeCell ref="F33:I33"/>
    <mergeCell ref="J33:K34"/>
    <mergeCell ref="F34:G34"/>
    <mergeCell ref="B6:B8"/>
    <mergeCell ref="C6:C8"/>
    <mergeCell ref="D6:D8"/>
    <mergeCell ref="E6:E8"/>
    <mergeCell ref="F6:I6"/>
    <mergeCell ref="B42:B44"/>
    <mergeCell ref="C42:C44"/>
    <mergeCell ref="D42:D44"/>
    <mergeCell ref="E42:E44"/>
    <mergeCell ref="F42:I42"/>
    <mergeCell ref="J42:K43"/>
    <mergeCell ref="F43:G43"/>
    <mergeCell ref="H43:I43"/>
    <mergeCell ref="J100:K100"/>
    <mergeCell ref="H34:I34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topLeftCell="A136" zoomScaleNormal="100" workbookViewId="0">
      <selection activeCell="G152" sqref="G152"/>
    </sheetView>
  </sheetViews>
  <sheetFormatPr defaultColWidth="10.6640625" defaultRowHeight="12.6" customHeight="1"/>
  <cols>
    <col min="1" max="1" width="9.6640625" style="368" customWidth="1"/>
    <col min="2" max="2" width="15" style="368" customWidth="1"/>
    <col min="3" max="3" width="72.6640625" style="368" customWidth="1"/>
    <col min="4" max="4" width="10.6640625" style="368" customWidth="1"/>
    <col min="5" max="5" width="12.5" style="368" customWidth="1"/>
    <col min="6" max="6" width="15.6640625" style="368" customWidth="1"/>
    <col min="7" max="7" width="23.6640625" style="368" customWidth="1"/>
    <col min="8" max="8" width="10.6640625" style="368" customWidth="1"/>
    <col min="9" max="16384" width="10.6640625" style="368"/>
  </cols>
  <sheetData>
    <row r="1" spans="1:7" ht="87.2" customHeight="1">
      <c r="A1" s="362" t="s">
        <v>1944</v>
      </c>
      <c r="B1" s="363"/>
      <c r="C1" s="364" t="s">
        <v>1945</v>
      </c>
      <c r="D1" s="365"/>
      <c r="E1" s="365"/>
      <c r="F1" s="366"/>
      <c r="G1" s="367"/>
    </row>
    <row r="2" spans="1:7" ht="54.6" customHeight="1">
      <c r="A2" s="369" t="s">
        <v>1946</v>
      </c>
      <c r="B2" s="370"/>
      <c r="C2" s="371" t="s">
        <v>1947</v>
      </c>
      <c r="D2" s="372"/>
      <c r="E2" s="373"/>
      <c r="F2" s="647" t="s">
        <v>1948</v>
      </c>
      <c r="G2" s="648"/>
    </row>
    <row r="3" spans="1:7" ht="50.1" customHeight="1">
      <c r="A3" s="369" t="s">
        <v>1949</v>
      </c>
      <c r="B3" s="370"/>
      <c r="C3" s="374"/>
      <c r="D3" s="375"/>
      <c r="E3" s="373"/>
      <c r="F3" s="649"/>
      <c r="G3" s="648"/>
    </row>
    <row r="4" spans="1:7" ht="50.1" customHeight="1" thickBot="1">
      <c r="A4" s="376" t="s">
        <v>1950</v>
      </c>
      <c r="B4" s="377"/>
      <c r="C4" s="378" t="s">
        <v>1951</v>
      </c>
      <c r="D4" s="379"/>
      <c r="E4" s="380"/>
      <c r="F4" s="650"/>
      <c r="G4" s="651"/>
    </row>
    <row r="5" spans="1:7" ht="15" customHeight="1" thickBot="1">
      <c r="A5" s="381"/>
      <c r="B5" s="382"/>
      <c r="C5" s="383"/>
      <c r="D5" s="384"/>
      <c r="E5" s="385"/>
      <c r="F5" s="386"/>
      <c r="G5" s="387"/>
    </row>
    <row r="6" spans="1:7" ht="23.65" customHeight="1" thickBot="1">
      <c r="A6" s="388" t="s">
        <v>1952</v>
      </c>
      <c r="B6" s="389" t="s">
        <v>1953</v>
      </c>
      <c r="C6" s="390" t="s">
        <v>1954</v>
      </c>
      <c r="D6" s="390" t="s">
        <v>1955</v>
      </c>
      <c r="E6" s="390" t="s">
        <v>123</v>
      </c>
      <c r="F6" s="390" t="s">
        <v>1956</v>
      </c>
      <c r="G6" s="391" t="s">
        <v>1957</v>
      </c>
    </row>
    <row r="7" spans="1:7" ht="13.35" customHeight="1">
      <c r="A7" s="392"/>
      <c r="B7" s="393"/>
      <c r="C7" s="394"/>
      <c r="D7" s="394"/>
      <c r="E7" s="395"/>
      <c r="F7" s="395"/>
      <c r="G7" s="396"/>
    </row>
    <row r="8" spans="1:7" ht="12.75" customHeight="1">
      <c r="A8" s="397"/>
      <c r="B8" s="398"/>
      <c r="C8" s="399" t="s">
        <v>36</v>
      </c>
      <c r="D8" s="400"/>
      <c r="E8" s="401"/>
      <c r="F8" s="401"/>
      <c r="G8" s="402"/>
    </row>
    <row r="9" spans="1:7" ht="52.5" customHeight="1">
      <c r="A9" s="403"/>
      <c r="B9" s="404"/>
      <c r="C9" s="405" t="s">
        <v>1958</v>
      </c>
      <c r="D9" s="406"/>
      <c r="E9" s="407"/>
      <c r="F9" s="407"/>
      <c r="G9" s="408"/>
    </row>
    <row r="10" spans="1:7" ht="63" customHeight="1">
      <c r="A10" s="403"/>
      <c r="B10" s="404"/>
      <c r="C10" s="405" t="s">
        <v>1959</v>
      </c>
      <c r="D10" s="406"/>
      <c r="E10" s="407"/>
      <c r="F10" s="407"/>
      <c r="G10" s="408"/>
    </row>
    <row r="11" spans="1:7" ht="36.75" customHeight="1">
      <c r="A11" s="403"/>
      <c r="B11" s="404"/>
      <c r="C11" s="405" t="s">
        <v>1960</v>
      </c>
      <c r="D11" s="406"/>
      <c r="E11" s="407"/>
      <c r="F11" s="407"/>
      <c r="G11" s="408"/>
    </row>
    <row r="12" spans="1:7" ht="38.25" customHeight="1">
      <c r="A12" s="403"/>
      <c r="B12" s="404"/>
      <c r="C12" s="405" t="s">
        <v>1961</v>
      </c>
      <c r="D12" s="406"/>
      <c r="E12" s="407"/>
      <c r="F12" s="407"/>
      <c r="G12" s="408"/>
    </row>
    <row r="13" spans="1:7" ht="78.400000000000006" customHeight="1">
      <c r="A13" s="409"/>
      <c r="B13" s="410"/>
      <c r="C13" s="405" t="s">
        <v>1962</v>
      </c>
      <c r="D13" s="411"/>
      <c r="E13" s="400"/>
      <c r="F13" s="412"/>
      <c r="G13" s="413"/>
    </row>
    <row r="14" spans="1:7" ht="13.7" customHeight="1">
      <c r="A14" s="397"/>
      <c r="B14" s="398"/>
      <c r="C14" s="406"/>
      <c r="D14" s="400"/>
      <c r="E14" s="401"/>
      <c r="F14" s="401"/>
      <c r="G14" s="402"/>
    </row>
    <row r="15" spans="1:7" ht="15.75" customHeight="1">
      <c r="A15" s="414"/>
      <c r="B15" s="410"/>
      <c r="C15" s="415" t="s">
        <v>1963</v>
      </c>
      <c r="D15" s="400"/>
      <c r="E15" s="416"/>
      <c r="F15" s="416"/>
      <c r="G15" s="417"/>
    </row>
    <row r="16" spans="1:7" ht="18.75" customHeight="1">
      <c r="A16" s="414"/>
      <c r="B16" s="410"/>
      <c r="C16" s="415" t="s">
        <v>1964</v>
      </c>
      <c r="D16" s="400"/>
      <c r="E16" s="416"/>
      <c r="F16" s="416"/>
      <c r="G16" s="413"/>
    </row>
    <row r="17" spans="1:7" ht="17.850000000000001" customHeight="1">
      <c r="A17" s="418" t="str">
        <f>A25</f>
        <v>1</v>
      </c>
      <c r="B17" s="419"/>
      <c r="C17" s="420" t="str">
        <f>C25</f>
        <v>NN Rozváděče</v>
      </c>
      <c r="D17" s="416"/>
      <c r="E17" s="416"/>
      <c r="F17" s="412"/>
      <c r="G17" s="413">
        <f>G31</f>
        <v>0</v>
      </c>
    </row>
    <row r="18" spans="1:7" ht="17.850000000000001" customHeight="1">
      <c r="A18" s="418" t="str">
        <f>A33</f>
        <v>2</v>
      </c>
      <c r="B18" s="419"/>
      <c r="C18" s="420" t="str">
        <f>C33</f>
        <v>NN kabely, přípojnice, kabelové trasy</v>
      </c>
      <c r="D18" s="416"/>
      <c r="E18" s="416"/>
      <c r="F18" s="412"/>
      <c r="G18" s="413">
        <f>G79</f>
        <v>0</v>
      </c>
    </row>
    <row r="19" spans="1:7" ht="17.850000000000001" customHeight="1">
      <c r="A19" s="418" t="str">
        <f>$A$81</f>
        <v>3</v>
      </c>
      <c r="B19" s="419"/>
      <c r="C19" s="420" t="str">
        <f>$C$81</f>
        <v>Osvětlení a elektroinstalace</v>
      </c>
      <c r="D19" s="416"/>
      <c r="E19" s="416"/>
      <c r="F19" s="412"/>
      <c r="G19" s="413">
        <f>$G$129</f>
        <v>0</v>
      </c>
    </row>
    <row r="20" spans="1:7" ht="17.850000000000001" customHeight="1">
      <c r="A20" s="418" t="str">
        <f>A131</f>
        <v>4</v>
      </c>
      <c r="B20" s="419"/>
      <c r="C20" s="420" t="str">
        <f>C131</f>
        <v>Revize a zkoušky</v>
      </c>
      <c r="D20" s="416"/>
      <c r="E20" s="416"/>
      <c r="F20" s="412"/>
      <c r="G20" s="413">
        <f>G141</f>
        <v>0</v>
      </c>
    </row>
    <row r="21" spans="1:7" ht="17.850000000000001" customHeight="1">
      <c r="A21" s="418" t="str">
        <f>$A$143</f>
        <v>A</v>
      </c>
      <c r="B21" s="419"/>
      <c r="C21" s="420" t="str">
        <f>$C$143</f>
        <v>Ostatní náklady</v>
      </c>
      <c r="D21" s="416"/>
      <c r="E21" s="416"/>
      <c r="F21" s="412"/>
      <c r="G21" s="413">
        <f>$G$150</f>
        <v>0</v>
      </c>
    </row>
    <row r="22" spans="1:7" ht="13.15" customHeight="1" thickBot="1">
      <c r="A22" s="421"/>
      <c r="B22" s="422"/>
      <c r="C22" s="423"/>
      <c r="D22" s="424"/>
      <c r="E22" s="425"/>
      <c r="F22" s="425"/>
      <c r="G22" s="426"/>
    </row>
    <row r="23" spans="1:7" ht="19.5" customHeight="1" thickBot="1">
      <c r="A23" s="427"/>
      <c r="B23" s="428"/>
      <c r="C23" s="429" t="s">
        <v>1965</v>
      </c>
      <c r="D23" s="430"/>
      <c r="E23" s="431"/>
      <c r="F23" s="431"/>
      <c r="G23" s="432">
        <f>SUM(G17:G21)</f>
        <v>0</v>
      </c>
    </row>
    <row r="24" spans="1:7" ht="13.15" customHeight="1" thickBot="1">
      <c r="A24" s="433"/>
      <c r="B24" s="434"/>
      <c r="C24" s="434"/>
      <c r="D24" s="435"/>
      <c r="E24" s="436"/>
      <c r="F24" s="436"/>
      <c r="G24" s="437"/>
    </row>
    <row r="25" spans="1:7" ht="13.15" customHeight="1">
      <c r="A25" s="438" t="s">
        <v>80</v>
      </c>
      <c r="B25" s="439"/>
      <c r="C25" s="440" t="s">
        <v>1966</v>
      </c>
      <c r="D25" s="441"/>
      <c r="E25" s="442"/>
      <c r="F25" s="441"/>
      <c r="G25" s="443"/>
    </row>
    <row r="26" spans="1:7" ht="30.4" customHeight="1">
      <c r="A26" s="444"/>
      <c r="B26" s="445"/>
      <c r="C26" s="446" t="s">
        <v>2168</v>
      </c>
      <c r="D26" s="447" t="s">
        <v>1967</v>
      </c>
      <c r="E26" s="448">
        <v>1</v>
      </c>
      <c r="F26" s="449"/>
      <c r="G26" s="450">
        <f>$E26*F26</f>
        <v>0</v>
      </c>
    </row>
    <row r="27" spans="1:7" ht="13.15" customHeight="1">
      <c r="A27" s="444"/>
      <c r="B27" s="445"/>
      <c r="C27" s="446" t="s">
        <v>1968</v>
      </c>
      <c r="D27" s="447" t="s">
        <v>1967</v>
      </c>
      <c r="E27" s="448">
        <v>1</v>
      </c>
      <c r="F27" s="449"/>
      <c r="G27" s="450">
        <f>$E27*F27</f>
        <v>0</v>
      </c>
    </row>
    <row r="28" spans="1:7" ht="13.15" customHeight="1">
      <c r="A28" s="444"/>
      <c r="B28" s="445"/>
      <c r="C28" s="446" t="s">
        <v>2169</v>
      </c>
      <c r="D28" s="447" t="s">
        <v>1967</v>
      </c>
      <c r="E28" s="448">
        <v>1</v>
      </c>
      <c r="F28" s="449"/>
      <c r="G28" s="450">
        <f>$E28*F28</f>
        <v>0</v>
      </c>
    </row>
    <row r="29" spans="1:7" ht="13.15" customHeight="1">
      <c r="A29" s="444"/>
      <c r="B29" s="445"/>
      <c r="C29" s="446" t="s">
        <v>2170</v>
      </c>
      <c r="D29" s="447" t="s">
        <v>1967</v>
      </c>
      <c r="E29" s="448">
        <v>4</v>
      </c>
      <c r="F29" s="449"/>
      <c r="G29" s="450">
        <f>$E29*F29</f>
        <v>0</v>
      </c>
    </row>
    <row r="30" spans="1:7" ht="13.15" customHeight="1" thickBot="1">
      <c r="A30" s="451"/>
      <c r="B30" s="452"/>
      <c r="C30" s="446" t="s">
        <v>2171</v>
      </c>
      <c r="D30" s="447" t="s">
        <v>1967</v>
      </c>
      <c r="E30" s="453">
        <v>1</v>
      </c>
      <c r="F30" s="454"/>
      <c r="G30" s="455">
        <f>$E30*F30</f>
        <v>0</v>
      </c>
    </row>
    <row r="31" spans="1:7" ht="13.15" customHeight="1" thickBot="1">
      <c r="A31" s="388"/>
      <c r="B31" s="456"/>
      <c r="C31" s="457" t="s">
        <v>1969</v>
      </c>
      <c r="D31" s="458"/>
      <c r="E31" s="459"/>
      <c r="F31" s="459"/>
      <c r="G31" s="460">
        <f>SUBTOTAL(9,G26:G30)</f>
        <v>0</v>
      </c>
    </row>
    <row r="32" spans="1:7" ht="13.15" customHeight="1" thickBot="1">
      <c r="A32" s="461"/>
      <c r="B32" s="433"/>
      <c r="C32" s="434"/>
      <c r="D32" s="434"/>
      <c r="E32" s="436"/>
      <c r="F32" s="462"/>
      <c r="G32" s="463"/>
    </row>
    <row r="33" spans="1:8" ht="13.5" customHeight="1" thickBot="1">
      <c r="A33" s="464" t="s">
        <v>82</v>
      </c>
      <c r="B33" s="465"/>
      <c r="C33" s="466" t="s">
        <v>1970</v>
      </c>
      <c r="D33" s="467"/>
      <c r="E33" s="468"/>
      <c r="F33" s="469"/>
      <c r="G33" s="470"/>
    </row>
    <row r="34" spans="1:8" ht="13.35" customHeight="1">
      <c r="A34" s="471"/>
      <c r="B34" s="472"/>
      <c r="C34" s="473"/>
      <c r="D34" s="474"/>
      <c r="E34" s="475"/>
      <c r="F34" s="475"/>
      <c r="G34" s="476"/>
    </row>
    <row r="35" spans="1:8" ht="12.75" customHeight="1">
      <c r="A35" s="409"/>
      <c r="B35" s="477"/>
      <c r="C35" s="420" t="s">
        <v>1971</v>
      </c>
      <c r="D35" s="478"/>
      <c r="E35" s="479"/>
      <c r="F35" s="480"/>
      <c r="G35" s="413"/>
    </row>
    <row r="36" spans="1:8" ht="23.1" customHeight="1">
      <c r="A36" s="409"/>
      <c r="B36" s="477"/>
      <c r="C36" s="420" t="s">
        <v>1972</v>
      </c>
      <c r="D36" s="478"/>
      <c r="E36" s="479"/>
      <c r="F36" s="480"/>
      <c r="G36" s="413"/>
    </row>
    <row r="37" spans="1:8" ht="12.75" customHeight="1">
      <c r="A37" s="409"/>
      <c r="B37" s="477"/>
      <c r="C37" s="415" t="s">
        <v>1973</v>
      </c>
      <c r="D37" s="478"/>
      <c r="E37" s="479"/>
      <c r="F37" s="480"/>
      <c r="G37" s="413"/>
    </row>
    <row r="38" spans="1:8" ht="12.75" customHeight="1">
      <c r="A38" s="409"/>
      <c r="B38" s="410"/>
      <c r="C38" s="420" t="s">
        <v>1974</v>
      </c>
      <c r="D38" s="447" t="s">
        <v>291</v>
      </c>
      <c r="E38" s="481">
        <v>86</v>
      </c>
      <c r="F38" s="449"/>
      <c r="G38" s="413">
        <f>$E38*F38</f>
        <v>0</v>
      </c>
    </row>
    <row r="39" spans="1:8" ht="12.75" customHeight="1">
      <c r="A39" s="409"/>
      <c r="B39" s="410"/>
      <c r="C39" s="420" t="s">
        <v>1975</v>
      </c>
      <c r="D39" s="447" t="s">
        <v>291</v>
      </c>
      <c r="E39" s="482">
        <v>534</v>
      </c>
      <c r="F39" s="449"/>
      <c r="G39" s="413">
        <f>ROUND(E39*F39,2)</f>
        <v>0</v>
      </c>
    </row>
    <row r="40" spans="1:8" ht="12.75" customHeight="1">
      <c r="A40" s="409"/>
      <c r="B40" s="410"/>
      <c r="C40" s="420" t="s">
        <v>1976</v>
      </c>
      <c r="D40" s="447" t="s">
        <v>291</v>
      </c>
      <c r="E40" s="482">
        <v>126</v>
      </c>
      <c r="F40" s="449"/>
      <c r="G40" s="413">
        <f>ROUND(E40*F40,2)</f>
        <v>0</v>
      </c>
    </row>
    <row r="41" spans="1:8" ht="12.75" customHeight="1">
      <c r="A41" s="409"/>
      <c r="B41" s="410"/>
      <c r="C41" s="420" t="s">
        <v>1977</v>
      </c>
      <c r="D41" s="447" t="s">
        <v>291</v>
      </c>
      <c r="E41" s="483">
        <v>48</v>
      </c>
      <c r="F41" s="449"/>
      <c r="G41" s="413">
        <f>ROUND(E41*F41,2)</f>
        <v>0</v>
      </c>
    </row>
    <row r="42" spans="1:8" ht="26.25" customHeight="1">
      <c r="A42" s="409"/>
      <c r="B42" s="410"/>
      <c r="C42" s="420" t="s">
        <v>1978</v>
      </c>
      <c r="D42" s="447" t="s">
        <v>291</v>
      </c>
      <c r="E42" s="482">
        <v>102</v>
      </c>
      <c r="F42" s="449"/>
      <c r="G42" s="413">
        <f>ROUND(E42*F42,2)</f>
        <v>0</v>
      </c>
      <c r="H42" s="484"/>
    </row>
    <row r="43" spans="1:8" ht="12.75" customHeight="1">
      <c r="A43" s="409"/>
      <c r="B43" s="410"/>
      <c r="C43" s="420"/>
      <c r="D43" s="447"/>
      <c r="E43" s="482"/>
      <c r="F43" s="449"/>
      <c r="G43" s="413"/>
    </row>
    <row r="44" spans="1:8" ht="12.75" customHeight="1">
      <c r="A44" s="409"/>
      <c r="B44" s="410"/>
      <c r="C44" s="415" t="s">
        <v>1979</v>
      </c>
      <c r="D44" s="411"/>
      <c r="E44" s="482"/>
      <c r="F44" s="449"/>
      <c r="G44" s="413"/>
    </row>
    <row r="45" spans="1:8" ht="12.75" customHeight="1">
      <c r="A45" s="409"/>
      <c r="B45" s="410"/>
      <c r="C45" s="485"/>
      <c r="D45" s="411"/>
      <c r="E45" s="482"/>
      <c r="F45" s="449"/>
      <c r="G45" s="413"/>
    </row>
    <row r="46" spans="1:8" ht="12.75" customHeight="1">
      <c r="A46" s="409"/>
      <c r="B46" s="410"/>
      <c r="C46" s="485"/>
      <c r="D46" s="411"/>
      <c r="E46" s="482"/>
      <c r="F46" s="449"/>
      <c r="G46" s="413"/>
    </row>
    <row r="47" spans="1:8" ht="12.75" customHeight="1">
      <c r="A47" s="409"/>
      <c r="B47" s="410"/>
      <c r="C47" s="486" t="s">
        <v>1980</v>
      </c>
      <c r="D47" s="447" t="s">
        <v>291</v>
      </c>
      <c r="E47" s="487">
        <v>154</v>
      </c>
      <c r="F47" s="449"/>
      <c r="G47" s="413">
        <f>$E47*F47</f>
        <v>0</v>
      </c>
    </row>
    <row r="48" spans="1:8" ht="12.75" customHeight="1">
      <c r="A48" s="409"/>
      <c r="B48" s="410"/>
      <c r="C48" s="488"/>
      <c r="D48" s="411"/>
      <c r="E48" s="482"/>
      <c r="F48" s="449"/>
      <c r="G48" s="413"/>
    </row>
    <row r="49" spans="1:7" ht="12.75" customHeight="1">
      <c r="A49" s="409"/>
      <c r="B49" s="410"/>
      <c r="C49" s="486" t="s">
        <v>1981</v>
      </c>
      <c r="D49" s="447" t="s">
        <v>291</v>
      </c>
      <c r="E49" s="481">
        <v>2184</v>
      </c>
      <c r="F49" s="449"/>
      <c r="G49" s="413">
        <f>$E49*F49</f>
        <v>0</v>
      </c>
    </row>
    <row r="50" spans="1:7" ht="12.75" customHeight="1">
      <c r="A50" s="409"/>
      <c r="B50" s="410"/>
      <c r="C50" s="488"/>
      <c r="D50" s="411"/>
      <c r="E50" s="482"/>
      <c r="F50" s="449"/>
      <c r="G50" s="413"/>
    </row>
    <row r="51" spans="1:7" ht="12.75" customHeight="1">
      <c r="A51" s="409"/>
      <c r="B51" s="410"/>
      <c r="C51" s="486" t="s">
        <v>1982</v>
      </c>
      <c r="D51" s="447" t="s">
        <v>291</v>
      </c>
      <c r="E51" s="481">
        <v>59</v>
      </c>
      <c r="F51" s="449"/>
      <c r="G51" s="413">
        <f>$E51*F51</f>
        <v>0</v>
      </c>
    </row>
    <row r="52" spans="1:7" ht="12.75" customHeight="1">
      <c r="A52" s="409"/>
      <c r="B52" s="410"/>
      <c r="C52" s="488"/>
      <c r="D52" s="411"/>
      <c r="E52" s="482"/>
      <c r="F52" s="449"/>
      <c r="G52" s="413"/>
    </row>
    <row r="53" spans="1:7" ht="12.75" customHeight="1">
      <c r="A53" s="409"/>
      <c r="B53" s="410"/>
      <c r="C53" s="486" t="s">
        <v>1983</v>
      </c>
      <c r="D53" s="447" t="s">
        <v>291</v>
      </c>
      <c r="E53" s="481">
        <v>1365</v>
      </c>
      <c r="F53" s="449"/>
      <c r="G53" s="413">
        <f>$E53*F53</f>
        <v>0</v>
      </c>
    </row>
    <row r="54" spans="1:7" ht="12.75" customHeight="1">
      <c r="A54" s="409"/>
      <c r="B54" s="410"/>
      <c r="C54" s="488"/>
      <c r="D54" s="411"/>
      <c r="E54" s="482"/>
      <c r="F54" s="449"/>
      <c r="G54" s="413"/>
    </row>
    <row r="55" spans="1:7" ht="12.75" customHeight="1">
      <c r="A55" s="409"/>
      <c r="B55" s="410"/>
      <c r="C55" s="486" t="s">
        <v>1984</v>
      </c>
      <c r="D55" s="447" t="s">
        <v>291</v>
      </c>
      <c r="E55" s="481">
        <v>721</v>
      </c>
      <c r="F55" s="449"/>
      <c r="G55" s="413">
        <f>$E55*F55</f>
        <v>0</v>
      </c>
    </row>
    <row r="56" spans="1:7" ht="12.75" customHeight="1">
      <c r="A56" s="409"/>
      <c r="B56" s="410"/>
      <c r="C56" s="485"/>
      <c r="D56" s="411"/>
      <c r="E56" s="482"/>
      <c r="F56" s="449"/>
      <c r="G56" s="413"/>
    </row>
    <row r="57" spans="1:7" ht="12.75" customHeight="1">
      <c r="A57" s="409"/>
      <c r="B57" s="410"/>
      <c r="C57" s="420" t="s">
        <v>1985</v>
      </c>
      <c r="D57" s="447" t="s">
        <v>291</v>
      </c>
      <c r="E57" s="481">
        <v>184</v>
      </c>
      <c r="F57" s="449"/>
      <c r="G57" s="413">
        <f t="shared" ref="G57" si="0">$E57*F57</f>
        <v>0</v>
      </c>
    </row>
    <row r="58" spans="1:7" ht="12.75" customHeight="1">
      <c r="A58" s="409"/>
      <c r="B58" s="410"/>
      <c r="C58" s="485"/>
      <c r="D58" s="411"/>
      <c r="E58" s="482"/>
      <c r="F58" s="449"/>
      <c r="G58" s="413"/>
    </row>
    <row r="59" spans="1:7" ht="12.75" customHeight="1">
      <c r="A59" s="409"/>
      <c r="B59" s="410"/>
      <c r="C59" s="485" t="s">
        <v>1986</v>
      </c>
      <c r="D59" s="447" t="s">
        <v>291</v>
      </c>
      <c r="E59" s="481">
        <v>178</v>
      </c>
      <c r="F59" s="449"/>
      <c r="G59" s="455">
        <f>$E59*F59</f>
        <v>0</v>
      </c>
    </row>
    <row r="60" spans="1:7" ht="12.75" customHeight="1">
      <c r="A60" s="409"/>
      <c r="B60" s="410"/>
      <c r="C60" s="415"/>
      <c r="D60" s="411"/>
      <c r="E60" s="482"/>
      <c r="F60" s="449"/>
      <c r="G60" s="413"/>
    </row>
    <row r="61" spans="1:7" ht="12.75" customHeight="1">
      <c r="A61" s="409"/>
      <c r="B61" s="410"/>
      <c r="C61" s="415" t="s">
        <v>1987</v>
      </c>
      <c r="D61" s="411"/>
      <c r="E61" s="482"/>
      <c r="F61" s="449"/>
      <c r="G61" s="413"/>
    </row>
    <row r="62" spans="1:7" ht="12.75" customHeight="1">
      <c r="A62" s="409"/>
      <c r="B62" s="410"/>
      <c r="C62" s="485"/>
      <c r="D62" s="411"/>
      <c r="E62" s="482"/>
      <c r="F62" s="449"/>
      <c r="G62" s="413"/>
    </row>
    <row r="63" spans="1:7" ht="12.75" customHeight="1">
      <c r="A63" s="409"/>
      <c r="B63" s="410"/>
      <c r="C63" s="485"/>
      <c r="D63" s="411"/>
      <c r="E63" s="482"/>
      <c r="F63" s="449"/>
      <c r="G63" s="413"/>
    </row>
    <row r="64" spans="1:7" ht="12.75" customHeight="1">
      <c r="A64" s="409"/>
      <c r="B64" s="410"/>
      <c r="C64" s="420" t="s">
        <v>1988</v>
      </c>
      <c r="D64" s="447" t="s">
        <v>291</v>
      </c>
      <c r="E64" s="481">
        <v>6</v>
      </c>
      <c r="F64" s="449"/>
      <c r="G64" s="413">
        <f>$E64*F64</f>
        <v>0</v>
      </c>
    </row>
    <row r="65" spans="1:7" ht="12.75" customHeight="1">
      <c r="A65" s="409"/>
      <c r="B65" s="410"/>
      <c r="C65" s="488"/>
      <c r="D65" s="411"/>
      <c r="E65" s="482"/>
      <c r="F65" s="449"/>
      <c r="G65" s="413"/>
    </row>
    <row r="66" spans="1:7" ht="12.75" customHeight="1">
      <c r="A66" s="409"/>
      <c r="B66" s="410"/>
      <c r="C66" s="486" t="s">
        <v>1989</v>
      </c>
      <c r="D66" s="447" t="s">
        <v>291</v>
      </c>
      <c r="E66" s="481">
        <v>29</v>
      </c>
      <c r="F66" s="449"/>
      <c r="G66" s="413">
        <f>$E66*F66</f>
        <v>0</v>
      </c>
    </row>
    <row r="67" spans="1:7" ht="12.75" customHeight="1">
      <c r="A67" s="409"/>
      <c r="B67" s="410"/>
      <c r="C67" s="488"/>
      <c r="D67" s="411"/>
      <c r="E67" s="482"/>
      <c r="F67" s="449"/>
      <c r="G67" s="413"/>
    </row>
    <row r="68" spans="1:7" ht="12.75" customHeight="1">
      <c r="A68" s="409"/>
      <c r="B68" s="410"/>
      <c r="C68" s="486" t="s">
        <v>1990</v>
      </c>
      <c r="D68" s="447" t="s">
        <v>291</v>
      </c>
      <c r="E68" s="481">
        <v>30</v>
      </c>
      <c r="F68" s="449"/>
      <c r="G68" s="413">
        <f>$E68*F68</f>
        <v>0</v>
      </c>
    </row>
    <row r="69" spans="1:7" ht="12.75" customHeight="1">
      <c r="A69" s="409"/>
      <c r="B69" s="410"/>
      <c r="C69" s="488"/>
      <c r="D69" s="411"/>
      <c r="E69" s="482"/>
      <c r="F69" s="449"/>
      <c r="G69" s="413"/>
    </row>
    <row r="70" spans="1:7" ht="12.75" customHeight="1">
      <c r="A70" s="409"/>
      <c r="B70" s="410"/>
      <c r="C70" s="486" t="s">
        <v>1991</v>
      </c>
      <c r="D70" s="447" t="s">
        <v>1967</v>
      </c>
      <c r="E70" s="481">
        <v>2</v>
      </c>
      <c r="F70" s="449"/>
      <c r="G70" s="413">
        <f>$E70*F70</f>
        <v>0</v>
      </c>
    </row>
    <row r="71" spans="1:7" ht="12.75" customHeight="1">
      <c r="A71" s="409"/>
      <c r="B71" s="410"/>
      <c r="C71" s="488"/>
      <c r="D71" s="411"/>
      <c r="E71" s="482"/>
      <c r="F71" s="449"/>
      <c r="G71" s="413"/>
    </row>
    <row r="72" spans="1:7" ht="12.75" customHeight="1">
      <c r="A72" s="409"/>
      <c r="B72" s="410"/>
      <c r="C72" s="486" t="s">
        <v>2172</v>
      </c>
      <c r="D72" s="447" t="s">
        <v>1967</v>
      </c>
      <c r="E72" s="481">
        <v>2</v>
      </c>
      <c r="F72" s="449"/>
      <c r="G72" s="413">
        <f>$E72*F72</f>
        <v>0</v>
      </c>
    </row>
    <row r="73" spans="1:7" ht="12.75" customHeight="1">
      <c r="A73" s="409"/>
      <c r="B73" s="410"/>
      <c r="C73" s="488"/>
      <c r="D73" s="411"/>
      <c r="E73" s="482"/>
      <c r="F73" s="449"/>
      <c r="G73" s="413"/>
    </row>
    <row r="74" spans="1:7" ht="12.75" customHeight="1">
      <c r="A74" s="409"/>
      <c r="B74" s="410"/>
      <c r="C74" s="486" t="s">
        <v>2173</v>
      </c>
      <c r="D74" s="447" t="s">
        <v>291</v>
      </c>
      <c r="E74" s="481">
        <v>12</v>
      </c>
      <c r="F74" s="449"/>
      <c r="G74" s="413">
        <f>$E74*F74</f>
        <v>0</v>
      </c>
    </row>
    <row r="75" spans="1:7" ht="12.75" customHeight="1">
      <c r="A75" s="409"/>
      <c r="B75" s="410"/>
      <c r="C75" s="488"/>
      <c r="D75" s="411"/>
      <c r="E75" s="482"/>
      <c r="F75" s="449"/>
      <c r="G75" s="413"/>
    </row>
    <row r="76" spans="1:7" ht="27.75" customHeight="1">
      <c r="A76" s="409"/>
      <c r="B76" s="410"/>
      <c r="C76" s="486" t="s">
        <v>1992</v>
      </c>
      <c r="D76" s="447" t="s">
        <v>1993</v>
      </c>
      <c r="E76" s="481">
        <v>1</v>
      </c>
      <c r="F76" s="449"/>
      <c r="G76" s="413">
        <f>$E76*F76</f>
        <v>0</v>
      </c>
    </row>
    <row r="77" spans="1:7" ht="12.75" customHeight="1">
      <c r="A77" s="409"/>
      <c r="B77" s="410"/>
      <c r="C77" s="485"/>
      <c r="D77" s="411"/>
      <c r="E77" s="482"/>
      <c r="F77" s="449"/>
      <c r="G77" s="413"/>
    </row>
    <row r="78" spans="1:7" ht="12.75" customHeight="1" thickBot="1">
      <c r="A78" s="409"/>
      <c r="B78" s="410"/>
      <c r="C78" s="485"/>
      <c r="D78" s="411"/>
      <c r="E78" s="482"/>
      <c r="F78" s="449"/>
      <c r="G78" s="413"/>
    </row>
    <row r="79" spans="1:7" ht="13.15" customHeight="1" thickBot="1">
      <c r="A79" s="388"/>
      <c r="B79" s="456"/>
      <c r="C79" s="457" t="s">
        <v>1969</v>
      </c>
      <c r="D79" s="458"/>
      <c r="E79" s="489"/>
      <c r="F79" s="459"/>
      <c r="G79" s="460">
        <f>SUBTOTAL(9,G34:G78)</f>
        <v>0</v>
      </c>
    </row>
    <row r="80" spans="1:7" ht="13.15" customHeight="1" thickBot="1">
      <c r="A80" s="461"/>
      <c r="B80" s="433"/>
      <c r="C80" s="434"/>
      <c r="D80" s="434"/>
      <c r="E80" s="462"/>
      <c r="F80" s="462"/>
      <c r="G80" s="463"/>
    </row>
    <row r="81" spans="1:9" ht="13.5" customHeight="1" thickBot="1">
      <c r="A81" s="464" t="s">
        <v>153</v>
      </c>
      <c r="B81" s="490"/>
      <c r="C81" s="466" t="s">
        <v>1994</v>
      </c>
      <c r="D81" s="467"/>
      <c r="E81" s="469"/>
      <c r="F81" s="469"/>
      <c r="G81" s="470"/>
    </row>
    <row r="82" spans="1:9" ht="13.35" customHeight="1">
      <c r="A82" s="471"/>
      <c r="B82" s="472"/>
      <c r="C82" s="491"/>
      <c r="D82" s="394"/>
      <c r="E82" s="492"/>
      <c r="F82" s="493"/>
      <c r="G82" s="476"/>
    </row>
    <row r="83" spans="1:9" ht="12.75" customHeight="1">
      <c r="A83" s="409"/>
      <c r="B83" s="410"/>
      <c r="C83" s="494" t="s">
        <v>1995</v>
      </c>
      <c r="D83" s="411"/>
      <c r="E83" s="495"/>
      <c r="F83" s="449"/>
      <c r="G83" s="413"/>
    </row>
    <row r="84" spans="1:9" ht="12.75" customHeight="1">
      <c r="A84" s="409"/>
      <c r="B84" s="410"/>
      <c r="C84" s="496"/>
      <c r="D84" s="411"/>
      <c r="E84" s="497"/>
      <c r="F84" s="449"/>
      <c r="G84" s="413"/>
    </row>
    <row r="85" spans="1:9" ht="13.7" customHeight="1">
      <c r="A85" s="409"/>
      <c r="B85" s="410" t="s">
        <v>1650</v>
      </c>
      <c r="C85" s="498" t="s">
        <v>1996</v>
      </c>
      <c r="D85" s="447" t="s">
        <v>1967</v>
      </c>
      <c r="E85" s="499">
        <v>44</v>
      </c>
      <c r="F85" s="449"/>
      <c r="G85" s="413">
        <f>$E85*F85</f>
        <v>0</v>
      </c>
      <c r="I85" s="500"/>
    </row>
    <row r="86" spans="1:9" ht="13.7" customHeight="1">
      <c r="A86" s="409"/>
      <c r="B86" s="410"/>
      <c r="C86" s="501"/>
      <c r="D86" s="411"/>
      <c r="E86" s="502"/>
      <c r="F86" s="449"/>
      <c r="G86" s="413"/>
      <c r="I86" s="500"/>
    </row>
    <row r="87" spans="1:9" ht="13.7" customHeight="1">
      <c r="A87" s="409"/>
      <c r="B87" s="410" t="s">
        <v>1997</v>
      </c>
      <c r="C87" s="498" t="s">
        <v>1998</v>
      </c>
      <c r="D87" s="447" t="s">
        <v>1967</v>
      </c>
      <c r="E87" s="499">
        <v>62</v>
      </c>
      <c r="F87" s="449"/>
      <c r="G87" s="413">
        <f>$E87*F87</f>
        <v>0</v>
      </c>
      <c r="I87" s="500"/>
    </row>
    <row r="88" spans="1:9" ht="13.7" customHeight="1">
      <c r="A88" s="409"/>
      <c r="B88" s="410"/>
      <c r="C88" s="501"/>
      <c r="D88" s="411"/>
      <c r="E88" s="502"/>
      <c r="F88" s="449"/>
      <c r="G88" s="413"/>
      <c r="I88" s="500"/>
    </row>
    <row r="89" spans="1:9" ht="13.7" customHeight="1">
      <c r="A89" s="409"/>
      <c r="B89" s="410" t="s">
        <v>1999</v>
      </c>
      <c r="C89" s="498" t="s">
        <v>2000</v>
      </c>
      <c r="D89" s="447" t="s">
        <v>1967</v>
      </c>
      <c r="E89" s="499">
        <v>4</v>
      </c>
      <c r="F89" s="449"/>
      <c r="G89" s="413">
        <f>$E89*F89</f>
        <v>0</v>
      </c>
      <c r="I89" s="500"/>
    </row>
    <row r="90" spans="1:9" ht="13.7" customHeight="1">
      <c r="A90" s="409"/>
      <c r="B90" s="410"/>
      <c r="C90" s="501"/>
      <c r="D90" s="411"/>
      <c r="E90" s="502"/>
      <c r="F90" s="449"/>
      <c r="G90" s="413"/>
      <c r="I90" s="500"/>
    </row>
    <row r="91" spans="1:9" ht="13.7" customHeight="1">
      <c r="A91" s="409"/>
      <c r="B91" s="410" t="s">
        <v>71</v>
      </c>
      <c r="C91" s="498" t="s">
        <v>2001</v>
      </c>
      <c r="D91" s="447" t="s">
        <v>1967</v>
      </c>
      <c r="E91" s="499">
        <v>19</v>
      </c>
      <c r="F91" s="449"/>
      <c r="G91" s="413">
        <f>$E91*F91</f>
        <v>0</v>
      </c>
      <c r="I91" s="500"/>
    </row>
    <row r="92" spans="1:9" ht="13.7" customHeight="1">
      <c r="A92" s="409"/>
      <c r="B92" s="410"/>
      <c r="C92" s="501"/>
      <c r="D92" s="411"/>
      <c r="E92" s="502"/>
      <c r="F92" s="449"/>
      <c r="G92" s="413"/>
      <c r="I92" s="500"/>
    </row>
    <row r="93" spans="1:9" ht="13.5" customHeight="1">
      <c r="A93" s="409"/>
      <c r="B93" s="410" t="s">
        <v>2002</v>
      </c>
      <c r="C93" s="498" t="s">
        <v>2003</v>
      </c>
      <c r="D93" s="447" t="s">
        <v>1967</v>
      </c>
      <c r="E93" s="499">
        <v>3</v>
      </c>
      <c r="F93" s="449"/>
      <c r="G93" s="413">
        <f>$E93*F93</f>
        <v>0</v>
      </c>
      <c r="H93" s="503"/>
      <c r="I93" s="500"/>
    </row>
    <row r="94" spans="1:9" ht="13.7" customHeight="1">
      <c r="A94" s="409"/>
      <c r="B94" s="410"/>
      <c r="C94" s="501"/>
      <c r="D94" s="411"/>
      <c r="E94" s="502"/>
      <c r="F94" s="449"/>
      <c r="G94" s="413"/>
      <c r="I94" s="500"/>
    </row>
    <row r="95" spans="1:9" ht="13.7" customHeight="1">
      <c r="A95" s="409"/>
      <c r="B95" s="410" t="s">
        <v>2004</v>
      </c>
      <c r="C95" s="498" t="s">
        <v>2005</v>
      </c>
      <c r="D95" s="447" t="s">
        <v>1967</v>
      </c>
      <c r="E95" s="499">
        <v>40</v>
      </c>
      <c r="F95" s="449"/>
      <c r="G95" s="413">
        <f>$E95*F95</f>
        <v>0</v>
      </c>
      <c r="H95" s="504"/>
      <c r="I95" s="500"/>
    </row>
    <row r="96" spans="1:9" ht="13.7" customHeight="1">
      <c r="A96" s="409"/>
      <c r="B96" s="410"/>
      <c r="C96" s="501"/>
      <c r="D96" s="411"/>
      <c r="E96" s="502"/>
      <c r="F96" s="449"/>
      <c r="G96" s="413"/>
      <c r="I96" s="500"/>
    </row>
    <row r="97" spans="1:9" ht="13.7" customHeight="1">
      <c r="A97" s="409"/>
      <c r="B97" s="410" t="s">
        <v>2006</v>
      </c>
      <c r="C97" s="498" t="s">
        <v>2007</v>
      </c>
      <c r="D97" s="447" t="s">
        <v>1967</v>
      </c>
      <c r="E97" s="499">
        <v>8</v>
      </c>
      <c r="F97" s="449"/>
      <c r="G97" s="413">
        <f>$E97*F97</f>
        <v>0</v>
      </c>
      <c r="H97" s="504"/>
      <c r="I97" s="500"/>
    </row>
    <row r="98" spans="1:9" ht="13.7" customHeight="1">
      <c r="A98" s="409"/>
      <c r="B98" s="410"/>
      <c r="C98" s="501"/>
      <c r="D98" s="411"/>
      <c r="E98" s="502"/>
      <c r="F98" s="449"/>
      <c r="G98" s="413"/>
      <c r="I98" s="500"/>
    </row>
    <row r="99" spans="1:9" ht="13.7" customHeight="1">
      <c r="A99" s="409"/>
      <c r="B99" s="410" t="s">
        <v>2008</v>
      </c>
      <c r="C99" s="498" t="s">
        <v>2009</v>
      </c>
      <c r="D99" s="447" t="s">
        <v>1967</v>
      </c>
      <c r="E99" s="499">
        <v>6</v>
      </c>
      <c r="F99" s="449"/>
      <c r="G99" s="413">
        <f>$E99*F99</f>
        <v>0</v>
      </c>
      <c r="I99" s="500"/>
    </row>
    <row r="100" spans="1:9" ht="13.7" customHeight="1">
      <c r="A100" s="409"/>
      <c r="B100" s="410"/>
      <c r="C100" s="501"/>
      <c r="D100" s="411"/>
      <c r="E100" s="502"/>
      <c r="F100" s="449"/>
      <c r="G100" s="413"/>
      <c r="I100" s="500"/>
    </row>
    <row r="101" spans="1:9" ht="13.7" customHeight="1">
      <c r="A101" s="409"/>
      <c r="B101" s="410" t="s">
        <v>2010</v>
      </c>
      <c r="C101" s="498" t="s">
        <v>2011</v>
      </c>
      <c r="D101" s="447" t="s">
        <v>1967</v>
      </c>
      <c r="E101" s="499">
        <v>6</v>
      </c>
      <c r="F101" s="449"/>
      <c r="G101" s="413">
        <f>$E101*F101</f>
        <v>0</v>
      </c>
      <c r="I101" s="500"/>
    </row>
    <row r="102" spans="1:9" ht="13.7" customHeight="1">
      <c r="A102" s="409"/>
      <c r="B102" s="410"/>
      <c r="C102" s="501"/>
      <c r="D102" s="411"/>
      <c r="E102" s="502"/>
      <c r="F102" s="449"/>
      <c r="G102" s="413"/>
      <c r="I102" s="500"/>
    </row>
    <row r="103" spans="1:9" ht="12.75" customHeight="1">
      <c r="A103" s="409"/>
      <c r="B103" s="410"/>
      <c r="C103" s="415" t="s">
        <v>2012</v>
      </c>
      <c r="D103" s="411"/>
      <c r="E103" s="482"/>
      <c r="F103" s="449"/>
      <c r="G103" s="413"/>
    </row>
    <row r="104" spans="1:9" ht="12.75" customHeight="1">
      <c r="A104" s="409"/>
      <c r="B104" s="410"/>
      <c r="C104" s="505"/>
      <c r="D104" s="411"/>
      <c r="E104" s="482"/>
      <c r="F104" s="449"/>
      <c r="G104" s="413"/>
    </row>
    <row r="105" spans="1:9" ht="12.75" customHeight="1">
      <c r="A105" s="409"/>
      <c r="B105" s="410"/>
      <c r="C105" s="420" t="s">
        <v>2013</v>
      </c>
      <c r="D105" s="447" t="s">
        <v>1967</v>
      </c>
      <c r="E105" s="481">
        <v>158</v>
      </c>
      <c r="F105" s="449"/>
      <c r="G105" s="413">
        <f>$E105*F105</f>
        <v>0</v>
      </c>
    </row>
    <row r="106" spans="1:9" ht="12.75" customHeight="1">
      <c r="A106" s="409"/>
      <c r="B106" s="410"/>
      <c r="C106" s="505"/>
      <c r="D106" s="411"/>
      <c r="E106" s="482"/>
      <c r="F106" s="449"/>
      <c r="G106" s="413"/>
    </row>
    <row r="107" spans="1:9" ht="12.75" customHeight="1">
      <c r="A107" s="409"/>
      <c r="B107" s="410"/>
      <c r="C107" s="420" t="s">
        <v>2014</v>
      </c>
      <c r="D107" s="447" t="s">
        <v>1967</v>
      </c>
      <c r="E107" s="481">
        <v>15</v>
      </c>
      <c r="F107" s="449"/>
      <c r="G107" s="413">
        <f>$E107*F107</f>
        <v>0</v>
      </c>
    </row>
    <row r="108" spans="1:9" ht="12.75" customHeight="1">
      <c r="A108" s="409"/>
      <c r="B108" s="410"/>
      <c r="C108" s="485"/>
      <c r="D108" s="411"/>
      <c r="E108" s="482"/>
      <c r="F108" s="449"/>
      <c r="G108" s="413"/>
    </row>
    <row r="109" spans="1:9" ht="12.75" customHeight="1">
      <c r="A109" s="409"/>
      <c r="B109" s="410"/>
      <c r="C109" s="420" t="s">
        <v>2015</v>
      </c>
      <c r="D109" s="447" t="s">
        <v>1967</v>
      </c>
      <c r="E109" s="481">
        <v>296</v>
      </c>
      <c r="F109" s="449"/>
      <c r="G109" s="413">
        <f>$E109*F109</f>
        <v>0</v>
      </c>
    </row>
    <row r="110" spans="1:9" ht="12.75" customHeight="1">
      <c r="A110" s="409"/>
      <c r="B110" s="410"/>
      <c r="C110" s="485"/>
      <c r="D110" s="411"/>
      <c r="E110" s="482"/>
      <c r="F110" s="449"/>
      <c r="G110" s="413"/>
    </row>
    <row r="111" spans="1:9" ht="12.75" customHeight="1">
      <c r="A111" s="409"/>
      <c r="B111" s="410"/>
      <c r="C111" s="420" t="s">
        <v>2016</v>
      </c>
      <c r="D111" s="447" t="s">
        <v>1967</v>
      </c>
      <c r="E111" s="481">
        <v>51</v>
      </c>
      <c r="F111" s="449"/>
      <c r="G111" s="413">
        <f>$E111*F111</f>
        <v>0</v>
      </c>
    </row>
    <row r="112" spans="1:9" ht="12.75" customHeight="1">
      <c r="A112" s="409"/>
      <c r="B112" s="410"/>
      <c r="C112" s="420"/>
      <c r="D112" s="411"/>
      <c r="E112" s="482"/>
      <c r="F112" s="449"/>
      <c r="G112" s="413"/>
    </row>
    <row r="113" spans="1:7" ht="12.75" customHeight="1">
      <c r="A113" s="409"/>
      <c r="B113" s="410"/>
      <c r="C113" s="420" t="s">
        <v>2017</v>
      </c>
      <c r="D113" s="447" t="s">
        <v>1967</v>
      </c>
      <c r="E113" s="481">
        <v>52</v>
      </c>
      <c r="F113" s="449"/>
      <c r="G113" s="413">
        <f>$E113*F113</f>
        <v>0</v>
      </c>
    </row>
    <row r="114" spans="1:7" ht="12.75" customHeight="1">
      <c r="A114" s="409"/>
      <c r="B114" s="410"/>
      <c r="C114" s="485"/>
      <c r="D114" s="411"/>
      <c r="E114" s="482"/>
      <c r="F114" s="449"/>
      <c r="G114" s="413"/>
    </row>
    <row r="115" spans="1:7" ht="12.75" customHeight="1">
      <c r="A115" s="409"/>
      <c r="B115" s="410"/>
      <c r="C115" s="420" t="s">
        <v>2018</v>
      </c>
      <c r="D115" s="447" t="s">
        <v>1967</v>
      </c>
      <c r="E115" s="481">
        <v>11</v>
      </c>
      <c r="F115" s="449"/>
      <c r="G115" s="413">
        <f>$E115*F115</f>
        <v>0</v>
      </c>
    </row>
    <row r="116" spans="1:7" ht="12.75" customHeight="1">
      <c r="A116" s="409"/>
      <c r="B116" s="410"/>
      <c r="C116" s="485"/>
      <c r="D116" s="411"/>
      <c r="E116" s="482"/>
      <c r="F116" s="449"/>
      <c r="G116" s="413"/>
    </row>
    <row r="117" spans="1:7" ht="12.75" customHeight="1">
      <c r="A117" s="409"/>
      <c r="B117" s="410"/>
      <c r="C117" s="420" t="s">
        <v>2019</v>
      </c>
      <c r="D117" s="447" t="s">
        <v>1967</v>
      </c>
      <c r="E117" s="481">
        <v>0</v>
      </c>
      <c r="F117" s="449"/>
      <c r="G117" s="413">
        <f>$E117*F117</f>
        <v>0</v>
      </c>
    </row>
    <row r="118" spans="1:7" ht="12.75" customHeight="1">
      <c r="A118" s="409"/>
      <c r="B118" s="410"/>
      <c r="C118" s="485"/>
      <c r="D118" s="411"/>
      <c r="E118" s="482"/>
      <c r="F118" s="449"/>
      <c r="G118" s="413"/>
    </row>
    <row r="119" spans="1:7" ht="23.1" customHeight="1">
      <c r="A119" s="409"/>
      <c r="B119" s="410"/>
      <c r="C119" s="420" t="s">
        <v>2020</v>
      </c>
      <c r="D119" s="447" t="s">
        <v>1967</v>
      </c>
      <c r="E119" s="481">
        <v>16</v>
      </c>
      <c r="F119" s="449"/>
      <c r="G119" s="413">
        <f t="shared" ref="G119:G125" si="1">$E119*F119</f>
        <v>0</v>
      </c>
    </row>
    <row r="120" spans="1:7" ht="23.1" customHeight="1">
      <c r="A120" s="409"/>
      <c r="B120" s="410"/>
      <c r="C120" s="420" t="s">
        <v>2021</v>
      </c>
      <c r="D120" s="447" t="s">
        <v>1967</v>
      </c>
      <c r="E120" s="481">
        <v>5</v>
      </c>
      <c r="F120" s="449"/>
      <c r="G120" s="413">
        <f t="shared" si="1"/>
        <v>0</v>
      </c>
    </row>
    <row r="121" spans="1:7" ht="23.1" customHeight="1">
      <c r="A121" s="409"/>
      <c r="B121" s="410"/>
      <c r="C121" s="420" t="s">
        <v>2022</v>
      </c>
      <c r="D121" s="447" t="s">
        <v>1967</v>
      </c>
      <c r="E121" s="481">
        <v>7</v>
      </c>
      <c r="F121" s="449"/>
      <c r="G121" s="413">
        <f t="shared" si="1"/>
        <v>0</v>
      </c>
    </row>
    <row r="122" spans="1:7" ht="23.1" customHeight="1">
      <c r="A122" s="409"/>
      <c r="B122" s="410"/>
      <c r="C122" s="420" t="s">
        <v>2023</v>
      </c>
      <c r="D122" s="447" t="s">
        <v>1967</v>
      </c>
      <c r="E122" s="481">
        <v>28</v>
      </c>
      <c r="F122" s="449"/>
      <c r="G122" s="413">
        <f t="shared" si="1"/>
        <v>0</v>
      </c>
    </row>
    <row r="123" spans="1:7" ht="23.1" customHeight="1">
      <c r="A123" s="409"/>
      <c r="B123" s="410"/>
      <c r="C123" s="420" t="s">
        <v>2024</v>
      </c>
      <c r="D123" s="447" t="s">
        <v>1967</v>
      </c>
      <c r="E123" s="481">
        <v>6</v>
      </c>
      <c r="F123" s="449"/>
      <c r="G123" s="413">
        <f t="shared" si="1"/>
        <v>0</v>
      </c>
    </row>
    <row r="124" spans="1:7" ht="23.1" customHeight="1">
      <c r="A124" s="409"/>
      <c r="B124" s="410"/>
      <c r="C124" s="420" t="s">
        <v>2025</v>
      </c>
      <c r="D124" s="447" t="s">
        <v>1967</v>
      </c>
      <c r="E124" s="481">
        <v>10</v>
      </c>
      <c r="F124" s="449"/>
      <c r="G124" s="413">
        <f t="shared" si="1"/>
        <v>0</v>
      </c>
    </row>
    <row r="125" spans="1:7" ht="23.1" customHeight="1">
      <c r="A125" s="409"/>
      <c r="B125" s="410"/>
      <c r="C125" s="420" t="s">
        <v>2026</v>
      </c>
      <c r="D125" s="447" t="s">
        <v>1967</v>
      </c>
      <c r="E125" s="481">
        <v>9</v>
      </c>
      <c r="F125" s="449"/>
      <c r="G125" s="455">
        <f t="shared" si="1"/>
        <v>0</v>
      </c>
    </row>
    <row r="126" spans="1:7" ht="23.1" customHeight="1">
      <c r="A126" s="409"/>
      <c r="B126" s="410"/>
      <c r="C126" s="485"/>
      <c r="D126" s="400"/>
      <c r="E126" s="482"/>
      <c r="F126" s="449"/>
      <c r="G126" s="413"/>
    </row>
    <row r="127" spans="1:7" ht="23.1" customHeight="1">
      <c r="A127" s="409"/>
      <c r="B127" s="410"/>
      <c r="C127" s="420" t="s">
        <v>2027</v>
      </c>
      <c r="D127" s="447" t="s">
        <v>1967</v>
      </c>
      <c r="E127" s="481">
        <v>15</v>
      </c>
      <c r="F127" s="449"/>
      <c r="G127" s="413">
        <f>$E127*F127</f>
        <v>0</v>
      </c>
    </row>
    <row r="128" spans="1:7" ht="13.15" customHeight="1" thickBot="1">
      <c r="A128" s="451"/>
      <c r="B128" s="506"/>
      <c r="C128" s="423"/>
      <c r="D128" s="507"/>
      <c r="E128" s="508"/>
      <c r="F128" s="509"/>
      <c r="G128" s="426"/>
    </row>
    <row r="129" spans="1:7" ht="13.15" customHeight="1" thickBot="1">
      <c r="A129" s="388"/>
      <c r="B129" s="510"/>
      <c r="C129" s="457" t="s">
        <v>1969</v>
      </c>
      <c r="D129" s="458"/>
      <c r="E129" s="459"/>
      <c r="F129" s="459"/>
      <c r="G129" s="460">
        <f>SUBTOTAL(9,G81:G128)</f>
        <v>0</v>
      </c>
    </row>
    <row r="130" spans="1:7" ht="13.15" customHeight="1" thickBot="1">
      <c r="A130" s="461"/>
      <c r="B130" s="433"/>
      <c r="C130" s="434"/>
      <c r="D130" s="434"/>
      <c r="E130" s="436"/>
      <c r="F130" s="462"/>
      <c r="G130" s="463"/>
    </row>
    <row r="131" spans="1:7" ht="13.5" customHeight="1" thickBot="1">
      <c r="A131" s="464" t="s">
        <v>142</v>
      </c>
      <c r="B131" s="511"/>
      <c r="C131" s="466" t="s">
        <v>2028</v>
      </c>
      <c r="D131" s="467"/>
      <c r="E131" s="512"/>
      <c r="F131" s="469"/>
      <c r="G131" s="470"/>
    </row>
    <row r="132" spans="1:7" ht="27.75" customHeight="1">
      <c r="A132" s="471"/>
      <c r="B132" s="513"/>
      <c r="C132" s="473"/>
      <c r="D132" s="474"/>
      <c r="E132" s="514"/>
      <c r="F132" s="475"/>
      <c r="G132" s="476"/>
    </row>
    <row r="133" spans="1:7" ht="23.1" customHeight="1">
      <c r="A133" s="409"/>
      <c r="B133" s="404"/>
      <c r="C133" s="420" t="s">
        <v>2029</v>
      </c>
      <c r="D133" s="447" t="s">
        <v>2030</v>
      </c>
      <c r="E133" s="481">
        <v>1</v>
      </c>
      <c r="F133" s="449"/>
      <c r="G133" s="413">
        <f>$E133*F133</f>
        <v>0</v>
      </c>
    </row>
    <row r="134" spans="1:7" ht="13.7" customHeight="1">
      <c r="A134" s="409"/>
      <c r="B134" s="404"/>
      <c r="C134" s="420" t="s">
        <v>2031</v>
      </c>
      <c r="D134" s="447" t="s">
        <v>2030</v>
      </c>
      <c r="E134" s="481">
        <v>1</v>
      </c>
      <c r="F134" s="449"/>
      <c r="G134" s="413">
        <f t="shared" ref="G134:G139" si="2">$E134*F134</f>
        <v>0</v>
      </c>
    </row>
    <row r="135" spans="1:7" ht="13.7" customHeight="1">
      <c r="A135" s="409"/>
      <c r="B135" s="404"/>
      <c r="C135" s="420" t="s">
        <v>2032</v>
      </c>
      <c r="D135" s="447" t="s">
        <v>2030</v>
      </c>
      <c r="E135" s="481">
        <v>1</v>
      </c>
      <c r="F135" s="449"/>
      <c r="G135" s="413">
        <f t="shared" si="2"/>
        <v>0</v>
      </c>
    </row>
    <row r="136" spans="1:7" ht="13.7" customHeight="1">
      <c r="A136" s="409"/>
      <c r="B136" s="404"/>
      <c r="C136" s="420" t="s">
        <v>2033</v>
      </c>
      <c r="D136" s="447" t="s">
        <v>2030</v>
      </c>
      <c r="E136" s="481">
        <v>1</v>
      </c>
      <c r="F136" s="449"/>
      <c r="G136" s="413">
        <f t="shared" si="2"/>
        <v>0</v>
      </c>
    </row>
    <row r="137" spans="1:7" ht="13.7" customHeight="1">
      <c r="A137" s="409"/>
      <c r="B137" s="404"/>
      <c r="C137" s="420" t="s">
        <v>2034</v>
      </c>
      <c r="D137" s="447" t="s">
        <v>1547</v>
      </c>
      <c r="E137" s="481">
        <v>1</v>
      </c>
      <c r="F137" s="449"/>
      <c r="G137" s="413">
        <f t="shared" si="2"/>
        <v>0</v>
      </c>
    </row>
    <row r="138" spans="1:7" ht="13.7" customHeight="1">
      <c r="A138" s="409"/>
      <c r="B138" s="404"/>
      <c r="C138" s="420" t="s">
        <v>2035</v>
      </c>
      <c r="D138" s="447" t="s">
        <v>1547</v>
      </c>
      <c r="E138" s="481">
        <v>1</v>
      </c>
      <c r="F138" s="449"/>
      <c r="G138" s="413">
        <f t="shared" si="2"/>
        <v>0</v>
      </c>
    </row>
    <row r="139" spans="1:7" ht="13.7" customHeight="1">
      <c r="A139" s="409"/>
      <c r="B139" s="404"/>
      <c r="C139" s="420" t="s">
        <v>2036</v>
      </c>
      <c r="D139" s="447" t="s">
        <v>1547</v>
      </c>
      <c r="E139" s="481">
        <v>1</v>
      </c>
      <c r="F139" s="449"/>
      <c r="G139" s="413">
        <f t="shared" si="2"/>
        <v>0</v>
      </c>
    </row>
    <row r="140" spans="1:7" ht="13.15" customHeight="1" thickBot="1">
      <c r="A140" s="451"/>
      <c r="B140" s="515"/>
      <c r="C140" s="516"/>
      <c r="D140" s="517"/>
      <c r="E140" s="509"/>
      <c r="F140" s="509"/>
      <c r="G140" s="426"/>
    </row>
    <row r="141" spans="1:7" ht="13.15" customHeight="1" thickBot="1">
      <c r="A141" s="388"/>
      <c r="B141" s="518"/>
      <c r="C141" s="519" t="s">
        <v>1969</v>
      </c>
      <c r="D141" s="520"/>
      <c r="E141" s="459"/>
      <c r="F141" s="459"/>
      <c r="G141" s="460">
        <f>SUBTOTAL(9,G131:G140)</f>
        <v>0</v>
      </c>
    </row>
    <row r="142" spans="1:7" ht="13.15" customHeight="1" thickBot="1">
      <c r="A142" s="461"/>
      <c r="B142" s="433"/>
      <c r="C142" s="434"/>
      <c r="D142" s="435"/>
      <c r="E142" s="434"/>
      <c r="F142" s="462"/>
      <c r="G142" s="463"/>
    </row>
    <row r="143" spans="1:7" ht="13.5" customHeight="1" thickBot="1">
      <c r="A143" s="464" t="s">
        <v>1650</v>
      </c>
      <c r="B143" s="521"/>
      <c r="C143" s="466" t="s">
        <v>1573</v>
      </c>
      <c r="D143" s="522"/>
      <c r="E143" s="467"/>
      <c r="F143" s="523"/>
      <c r="G143" s="470"/>
    </row>
    <row r="144" spans="1:7" ht="14.1" customHeight="1">
      <c r="A144" s="471"/>
      <c r="B144" s="513"/>
      <c r="C144" s="524"/>
      <c r="D144" s="491"/>
      <c r="E144" s="394"/>
      <c r="F144" s="493"/>
      <c r="G144" s="476"/>
    </row>
    <row r="145" spans="1:7" ht="13.7" customHeight="1">
      <c r="A145" s="409"/>
      <c r="B145" s="404"/>
      <c r="C145" s="420" t="s">
        <v>2037</v>
      </c>
      <c r="D145" s="447" t="s">
        <v>1993</v>
      </c>
      <c r="E145" s="481">
        <v>1</v>
      </c>
      <c r="F145" s="449"/>
      <c r="G145" s="413">
        <f>$E145*F145</f>
        <v>0</v>
      </c>
    </row>
    <row r="146" spans="1:7" ht="13.7" customHeight="1">
      <c r="A146" s="409"/>
      <c r="B146" s="404"/>
      <c r="C146" s="420" t="s">
        <v>2038</v>
      </c>
      <c r="D146" s="447" t="s">
        <v>1993</v>
      </c>
      <c r="E146" s="481">
        <v>1</v>
      </c>
      <c r="F146" s="449"/>
      <c r="G146" s="413">
        <f>$E146*F146</f>
        <v>0</v>
      </c>
    </row>
    <row r="147" spans="1:7" ht="34.5" customHeight="1">
      <c r="A147" s="409"/>
      <c r="B147" s="404"/>
      <c r="C147" s="420" t="s">
        <v>2039</v>
      </c>
      <c r="D147" s="447" t="s">
        <v>1993</v>
      </c>
      <c r="E147" s="481">
        <v>1</v>
      </c>
      <c r="F147" s="449"/>
      <c r="G147" s="413">
        <f>$E147*F147</f>
        <v>0</v>
      </c>
    </row>
    <row r="148" spans="1:7" ht="54" customHeight="1">
      <c r="A148" s="409" t="s">
        <v>2040</v>
      </c>
      <c r="B148" s="404"/>
      <c r="C148" s="420" t="s">
        <v>2041</v>
      </c>
      <c r="D148" s="447" t="s">
        <v>1993</v>
      </c>
      <c r="E148" s="481">
        <v>1</v>
      </c>
      <c r="F148" s="449"/>
      <c r="G148" s="413">
        <f>$E148*F148</f>
        <v>0</v>
      </c>
    </row>
    <row r="149" spans="1:7" ht="13.15" customHeight="1" thickBot="1">
      <c r="A149" s="451"/>
      <c r="B149" s="525"/>
      <c r="C149" s="526"/>
      <c r="D149" s="423"/>
      <c r="E149" s="424"/>
      <c r="F149" s="509"/>
      <c r="G149" s="426"/>
    </row>
    <row r="150" spans="1:7" ht="13.15" customHeight="1" thickBot="1">
      <c r="A150" s="388"/>
      <c r="B150" s="527"/>
      <c r="C150" s="519" t="s">
        <v>2042</v>
      </c>
      <c r="D150" s="519" t="s">
        <v>1969</v>
      </c>
      <c r="E150" s="458"/>
      <c r="F150" s="528"/>
      <c r="G150" s="460">
        <f>SUBTOTAL(9,G144:G149)</f>
        <v>0</v>
      </c>
    </row>
    <row r="151" spans="1:7" ht="13.15" customHeight="1" thickBot="1">
      <c r="A151" s="461"/>
      <c r="B151" s="433"/>
      <c r="C151" s="434"/>
      <c r="D151" s="435"/>
      <c r="E151" s="434"/>
      <c r="F151" s="529"/>
      <c r="G151" s="463"/>
    </row>
    <row r="152" spans="1:7" ht="18.600000000000001" customHeight="1" thickBot="1">
      <c r="A152" s="530"/>
      <c r="B152" s="531"/>
      <c r="C152" s="532" t="s">
        <v>1965</v>
      </c>
      <c r="D152" s="533"/>
      <c r="E152" s="533"/>
      <c r="F152" s="534"/>
      <c r="G152" s="535">
        <f>SUBTOTAL(9,G24:G151)</f>
        <v>0</v>
      </c>
    </row>
    <row r="160" spans="1:7" ht="12.6" customHeight="1">
      <c r="E160" s="500"/>
      <c r="F160" s="500"/>
    </row>
    <row r="161" spans="5:6" ht="12.6" customHeight="1">
      <c r="E161" s="500"/>
      <c r="F161" s="536"/>
    </row>
    <row r="162" spans="5:6" ht="12.6" customHeight="1">
      <c r="E162" s="500"/>
      <c r="F162" s="536"/>
    </row>
    <row r="163" spans="5:6" ht="12.6" customHeight="1">
      <c r="E163" s="500"/>
      <c r="F163" s="536"/>
    </row>
    <row r="164" spans="5:6" ht="12.6" customHeight="1">
      <c r="E164" s="500"/>
      <c r="F164" s="500"/>
    </row>
  </sheetData>
  <mergeCells count="1">
    <mergeCell ref="F2:G4"/>
  </mergeCells>
  <conditionalFormatting sqref="E25 E33 E131">
    <cfRule type="cellIs" dxfId="2" priority="1" stopIfTrue="1" operator="lessThan">
      <formula>0</formula>
    </cfRule>
  </conditionalFormatting>
  <pageMargins left="0.55118100000000003" right="0.70866099999999999" top="0.78740200000000005" bottom="0.78740200000000005" header="0.31496099999999999" footer="0.31496099999999999"/>
  <pageSetup scale="63" orientation="portrait"/>
  <headerFooter>
    <oddFooter>&amp;L&amp;"Arial,Regular"&amp;10&amp;K000000ZS_HEYROVSKEHO_ESI&amp;C&amp;"Arial,Regular"&amp;10&amp;K000000&amp;P/&amp;N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showGridLines="0" topLeftCell="A108" zoomScaleNormal="100" workbookViewId="0">
      <selection activeCell="G127" sqref="G127"/>
    </sheetView>
  </sheetViews>
  <sheetFormatPr defaultColWidth="10.6640625" defaultRowHeight="12.6" customHeight="1"/>
  <cols>
    <col min="1" max="1" width="9.6640625" style="368" customWidth="1"/>
    <col min="2" max="2" width="15" style="368" customWidth="1"/>
    <col min="3" max="3" width="72.6640625" style="368" customWidth="1"/>
    <col min="4" max="4" width="10.6640625" style="368" customWidth="1"/>
    <col min="5" max="5" width="12.5" style="368" customWidth="1"/>
    <col min="6" max="6" width="15.6640625" style="368" customWidth="1"/>
    <col min="7" max="7" width="23.6640625" style="368" customWidth="1"/>
    <col min="8" max="8" width="10.6640625" style="368" customWidth="1"/>
    <col min="9" max="16384" width="10.6640625" style="368"/>
  </cols>
  <sheetData>
    <row r="1" spans="1:7" ht="87.2" customHeight="1">
      <c r="A1" s="362" t="s">
        <v>1944</v>
      </c>
      <c r="B1" s="363"/>
      <c r="C1" s="364" t="s">
        <v>1945</v>
      </c>
      <c r="D1" s="365"/>
      <c r="E1" s="365"/>
      <c r="F1" s="366"/>
      <c r="G1" s="367"/>
    </row>
    <row r="2" spans="1:7" ht="54.6" customHeight="1">
      <c r="A2" s="369" t="s">
        <v>1946</v>
      </c>
      <c r="B2" s="370"/>
      <c r="C2" s="371" t="s">
        <v>1947</v>
      </c>
      <c r="D2" s="372"/>
      <c r="E2" s="373"/>
      <c r="F2" s="647" t="s">
        <v>1948</v>
      </c>
      <c r="G2" s="648"/>
    </row>
    <row r="3" spans="1:7" ht="50.1" customHeight="1">
      <c r="A3" s="369" t="s">
        <v>1949</v>
      </c>
      <c r="B3" s="370"/>
      <c r="C3" s="374"/>
      <c r="D3" s="375"/>
      <c r="E3" s="373"/>
      <c r="F3" s="649"/>
      <c r="G3" s="648"/>
    </row>
    <row r="4" spans="1:7" ht="50.1" customHeight="1" thickBot="1">
      <c r="A4" s="376" t="s">
        <v>1950</v>
      </c>
      <c r="B4" s="377"/>
      <c r="C4" s="378" t="s">
        <v>2043</v>
      </c>
      <c r="D4" s="379"/>
      <c r="E4" s="380"/>
      <c r="F4" s="650"/>
      <c r="G4" s="651"/>
    </row>
    <row r="5" spans="1:7" ht="15" customHeight="1" thickBot="1">
      <c r="A5" s="381"/>
      <c r="B5" s="382"/>
      <c r="C5" s="383"/>
      <c r="D5" s="384"/>
      <c r="E5" s="385"/>
      <c r="F5" s="386"/>
      <c r="G5" s="387"/>
    </row>
    <row r="6" spans="1:7" ht="23.65" customHeight="1" thickBot="1">
      <c r="A6" s="388" t="s">
        <v>1952</v>
      </c>
      <c r="B6" s="389" t="s">
        <v>1953</v>
      </c>
      <c r="C6" s="390" t="s">
        <v>1954</v>
      </c>
      <c r="D6" s="390" t="s">
        <v>1955</v>
      </c>
      <c r="E6" s="390" t="s">
        <v>123</v>
      </c>
      <c r="F6" s="390" t="s">
        <v>1956</v>
      </c>
      <c r="G6" s="391" t="s">
        <v>1957</v>
      </c>
    </row>
    <row r="7" spans="1:7" ht="13.35" customHeight="1">
      <c r="A7" s="392"/>
      <c r="B7" s="393"/>
      <c r="C7" s="394"/>
      <c r="D7" s="394"/>
      <c r="E7" s="395"/>
      <c r="F7" s="395"/>
      <c r="G7" s="396"/>
    </row>
    <row r="8" spans="1:7" ht="12.75" customHeight="1">
      <c r="A8" s="397"/>
      <c r="B8" s="398"/>
      <c r="C8" s="399" t="s">
        <v>36</v>
      </c>
      <c r="D8" s="400"/>
      <c r="E8" s="401"/>
      <c r="F8" s="401"/>
      <c r="G8" s="402"/>
    </row>
    <row r="9" spans="1:7" ht="52.5" customHeight="1">
      <c r="A9" s="403"/>
      <c r="B9" s="404"/>
      <c r="C9" s="405" t="s">
        <v>1958</v>
      </c>
      <c r="D9" s="406"/>
      <c r="E9" s="407"/>
      <c r="F9" s="407"/>
      <c r="G9" s="408"/>
    </row>
    <row r="10" spans="1:7" ht="63" customHeight="1">
      <c r="A10" s="403"/>
      <c r="B10" s="404"/>
      <c r="C10" s="405" t="s">
        <v>1959</v>
      </c>
      <c r="D10" s="406"/>
      <c r="E10" s="407"/>
      <c r="F10" s="407"/>
      <c r="G10" s="408"/>
    </row>
    <row r="11" spans="1:7" ht="36.75" customHeight="1">
      <c r="A11" s="403"/>
      <c r="B11" s="404"/>
      <c r="C11" s="405" t="s">
        <v>1960</v>
      </c>
      <c r="D11" s="406"/>
      <c r="E11" s="407"/>
      <c r="F11" s="407"/>
      <c r="G11" s="408"/>
    </row>
    <row r="12" spans="1:7" ht="38.25" customHeight="1">
      <c r="A12" s="403"/>
      <c r="B12" s="404"/>
      <c r="C12" s="405" t="s">
        <v>1961</v>
      </c>
      <c r="D12" s="406"/>
      <c r="E12" s="407"/>
      <c r="F12" s="407"/>
      <c r="G12" s="408"/>
    </row>
    <row r="13" spans="1:7" ht="73.5" customHeight="1">
      <c r="A13" s="409"/>
      <c r="B13" s="410"/>
      <c r="C13" s="405" t="s">
        <v>1962</v>
      </c>
      <c r="D13" s="411"/>
      <c r="E13" s="400"/>
      <c r="F13" s="412"/>
      <c r="G13" s="413"/>
    </row>
    <row r="14" spans="1:7" ht="13.7" customHeight="1">
      <c r="A14" s="397"/>
      <c r="B14" s="398"/>
      <c r="C14" s="406"/>
      <c r="D14" s="400"/>
      <c r="E14" s="401"/>
      <c r="F14" s="401"/>
      <c r="G14" s="402"/>
    </row>
    <row r="15" spans="1:7" ht="15.75" customHeight="1">
      <c r="A15" s="414"/>
      <c r="B15" s="410"/>
      <c r="C15" s="415" t="s">
        <v>1963</v>
      </c>
      <c r="D15" s="400"/>
      <c r="E15" s="416"/>
      <c r="F15" s="416"/>
      <c r="G15" s="417"/>
    </row>
    <row r="16" spans="1:7" ht="18.75" customHeight="1">
      <c r="A16" s="414"/>
      <c r="B16" s="410"/>
      <c r="C16" s="415" t="s">
        <v>1964</v>
      </c>
      <c r="D16" s="400"/>
      <c r="E16" s="416"/>
      <c r="F16" s="416"/>
      <c r="G16" s="413"/>
    </row>
    <row r="17" spans="1:9" ht="17.850000000000001" customHeight="1">
      <c r="A17" s="418"/>
      <c r="B17" s="419"/>
      <c r="C17" s="420" t="s">
        <v>2044</v>
      </c>
      <c r="D17" s="416"/>
      <c r="E17" s="416"/>
      <c r="F17" s="412"/>
      <c r="G17" s="413">
        <f>G125</f>
        <v>0</v>
      </c>
    </row>
    <row r="18" spans="1:9" ht="17.850000000000001" customHeight="1">
      <c r="A18" s="418"/>
      <c r="B18" s="419"/>
      <c r="C18" s="420"/>
      <c r="D18" s="416"/>
      <c r="E18" s="416"/>
      <c r="F18" s="412"/>
      <c r="G18" s="413"/>
    </row>
    <row r="19" spans="1:9" ht="17.850000000000001" customHeight="1">
      <c r="A19" s="418"/>
      <c r="B19" s="419"/>
      <c r="C19" s="420"/>
      <c r="D19" s="416"/>
      <c r="E19" s="416"/>
      <c r="F19" s="412"/>
      <c r="G19" s="413"/>
    </row>
    <row r="20" spans="1:9" ht="17.850000000000001" customHeight="1">
      <c r="A20" s="418"/>
      <c r="B20" s="419"/>
      <c r="C20" s="420"/>
      <c r="D20" s="416"/>
      <c r="E20" s="416"/>
      <c r="F20" s="412"/>
      <c r="G20" s="413"/>
    </row>
    <row r="21" spans="1:9" ht="17.850000000000001" customHeight="1">
      <c r="A21" s="418"/>
      <c r="B21" s="419"/>
      <c r="C21" s="420"/>
      <c r="D21" s="416"/>
      <c r="E21" s="416"/>
      <c r="F21" s="412"/>
      <c r="G21" s="413"/>
    </row>
    <row r="22" spans="1:9" ht="13.15" customHeight="1" thickBot="1">
      <c r="A22" s="421"/>
      <c r="B22" s="422"/>
      <c r="C22" s="423"/>
      <c r="D22" s="424"/>
      <c r="E22" s="425"/>
      <c r="F22" s="425"/>
      <c r="G22" s="426"/>
    </row>
    <row r="23" spans="1:9" ht="19.5" customHeight="1" thickBot="1">
      <c r="A23" s="427"/>
      <c r="B23" s="428"/>
      <c r="C23" s="429" t="s">
        <v>1965</v>
      </c>
      <c r="D23" s="430"/>
      <c r="E23" s="431"/>
      <c r="F23" s="431"/>
      <c r="G23" s="432">
        <f>SUM(G17:G21)</f>
        <v>0</v>
      </c>
    </row>
    <row r="24" spans="1:9" ht="13.15" customHeight="1" thickBot="1">
      <c r="A24" s="433"/>
      <c r="B24" s="434"/>
      <c r="C24" s="434"/>
      <c r="D24" s="435"/>
      <c r="E24" s="436"/>
      <c r="F24" s="436"/>
      <c r="G24" s="437"/>
    </row>
    <row r="25" spans="1:9" ht="13.15" customHeight="1">
      <c r="A25" s="438"/>
      <c r="B25" s="439"/>
      <c r="C25" s="440"/>
      <c r="D25" s="441"/>
      <c r="E25" s="442"/>
      <c r="F25" s="441"/>
      <c r="G25" s="443"/>
    </row>
    <row r="26" spans="1:9" ht="13.15" customHeight="1">
      <c r="A26" s="444"/>
      <c r="B26" s="445"/>
      <c r="C26" s="537" t="s">
        <v>2045</v>
      </c>
      <c r="D26" s="538"/>
      <c r="E26" s="539"/>
      <c r="F26" s="540"/>
      <c r="G26" s="541">
        <f>SUM(G27:G34)</f>
        <v>0</v>
      </c>
      <c r="H26" s="542"/>
      <c r="I26" s="542"/>
    </row>
    <row r="27" spans="1:9" ht="13.15" customHeight="1">
      <c r="A27" s="409"/>
      <c r="B27" s="410"/>
      <c r="C27" s="543" t="s">
        <v>2046</v>
      </c>
      <c r="D27" s="544" t="s">
        <v>1967</v>
      </c>
      <c r="E27" s="545">
        <v>1</v>
      </c>
      <c r="F27" s="546"/>
      <c r="G27" s="546">
        <f>ROUND(E27*F27,2)</f>
        <v>0</v>
      </c>
      <c r="H27" s="547"/>
      <c r="I27" s="547"/>
    </row>
    <row r="28" spans="1:9" ht="13.15" customHeight="1">
      <c r="A28" s="409"/>
      <c r="B28" s="410"/>
      <c r="C28" s="543" t="s">
        <v>2047</v>
      </c>
      <c r="D28" s="544" t="s">
        <v>1967</v>
      </c>
      <c r="E28" s="545">
        <v>3</v>
      </c>
      <c r="F28" s="546"/>
      <c r="G28" s="546">
        <f t="shared" ref="G28:G32" si="0">ROUND(E28*F28,2)</f>
        <v>0</v>
      </c>
      <c r="H28" s="547"/>
      <c r="I28" s="547"/>
    </row>
    <row r="29" spans="1:9" ht="13.15" customHeight="1">
      <c r="A29" s="409"/>
      <c r="B29" s="410"/>
      <c r="C29" s="543" t="s">
        <v>2048</v>
      </c>
      <c r="D29" s="544" t="s">
        <v>1967</v>
      </c>
      <c r="E29" s="545">
        <v>3</v>
      </c>
      <c r="F29" s="546"/>
      <c r="G29" s="546">
        <f t="shared" si="0"/>
        <v>0</v>
      </c>
      <c r="H29" s="547"/>
      <c r="I29" s="547"/>
    </row>
    <row r="30" spans="1:9" ht="13.35" customHeight="1">
      <c r="A30" s="409"/>
      <c r="B30" s="410"/>
      <c r="C30" s="543" t="s">
        <v>2049</v>
      </c>
      <c r="D30" s="544" t="s">
        <v>1967</v>
      </c>
      <c r="E30" s="545">
        <v>1</v>
      </c>
      <c r="F30" s="546"/>
      <c r="G30" s="546">
        <f t="shared" si="0"/>
        <v>0</v>
      </c>
      <c r="H30" s="547"/>
      <c r="I30" s="547"/>
    </row>
    <row r="31" spans="1:9" ht="12.75" customHeight="1">
      <c r="A31" s="409"/>
      <c r="B31" s="410"/>
      <c r="C31" s="543" t="s">
        <v>2050</v>
      </c>
      <c r="D31" s="544" t="s">
        <v>1967</v>
      </c>
      <c r="E31" s="545">
        <v>1</v>
      </c>
      <c r="F31" s="546"/>
      <c r="G31" s="546">
        <f t="shared" si="0"/>
        <v>0</v>
      </c>
      <c r="H31" s="547"/>
      <c r="I31" s="547"/>
    </row>
    <row r="32" spans="1:9" ht="23.1" customHeight="1">
      <c r="A32" s="409"/>
      <c r="B32" s="410"/>
      <c r="C32" s="543" t="s">
        <v>2051</v>
      </c>
      <c r="D32" s="544" t="s">
        <v>1967</v>
      </c>
      <c r="E32" s="545">
        <v>1</v>
      </c>
      <c r="F32" s="546"/>
      <c r="G32" s="546">
        <f t="shared" si="0"/>
        <v>0</v>
      </c>
      <c r="H32" s="547"/>
      <c r="I32" s="547"/>
    </row>
    <row r="33" spans="1:9" ht="12.75" customHeight="1">
      <c r="A33" s="409"/>
      <c r="B33" s="410"/>
      <c r="C33" s="543"/>
      <c r="D33" s="544"/>
      <c r="E33" s="545"/>
      <c r="F33" s="546"/>
      <c r="G33" s="546"/>
      <c r="H33" s="547"/>
      <c r="I33" s="547"/>
    </row>
    <row r="34" spans="1:9" ht="12.75" customHeight="1">
      <c r="A34" s="409"/>
      <c r="B34" s="410"/>
      <c r="C34" s="543"/>
      <c r="D34" s="544"/>
      <c r="E34" s="545"/>
      <c r="F34" s="546"/>
      <c r="G34" s="546"/>
      <c r="H34" s="547"/>
      <c r="I34" s="547"/>
    </row>
    <row r="35" spans="1:9" ht="12.75" customHeight="1">
      <c r="A35" s="409"/>
      <c r="B35" s="410"/>
      <c r="C35" s="537" t="s">
        <v>2052</v>
      </c>
      <c r="D35" s="548"/>
      <c r="E35" s="549"/>
      <c r="F35" s="550"/>
      <c r="G35" s="541">
        <f>SUM(G36:G36)</f>
        <v>0</v>
      </c>
      <c r="H35" s="542"/>
      <c r="I35" s="542"/>
    </row>
    <row r="36" spans="1:9" ht="28.9" customHeight="1">
      <c r="A36" s="409"/>
      <c r="B36" s="410"/>
      <c r="C36" s="543" t="s">
        <v>2053</v>
      </c>
      <c r="D36" s="544" t="s">
        <v>1967</v>
      </c>
      <c r="E36" s="545">
        <v>1</v>
      </c>
      <c r="F36" s="546"/>
      <c r="G36" s="546">
        <f>ROUND(E36*F36,2)</f>
        <v>0</v>
      </c>
      <c r="H36" s="551"/>
      <c r="I36" s="551"/>
    </row>
    <row r="37" spans="1:9" ht="12.75" customHeight="1">
      <c r="A37" s="409"/>
      <c r="B37" s="410"/>
      <c r="C37" s="543"/>
      <c r="D37" s="544"/>
      <c r="E37" s="545"/>
      <c r="F37" s="546"/>
      <c r="G37" s="546"/>
      <c r="H37" s="547"/>
      <c r="I37" s="547"/>
    </row>
    <row r="38" spans="1:9" ht="12.75" customHeight="1">
      <c r="A38" s="409"/>
      <c r="B38" s="410"/>
      <c r="C38" s="543"/>
      <c r="D38" s="544"/>
      <c r="E38" s="552"/>
      <c r="F38" s="546"/>
      <c r="G38" s="546"/>
      <c r="H38" s="547"/>
      <c r="I38" s="547"/>
    </row>
    <row r="39" spans="1:9" ht="16.899999999999999" customHeight="1">
      <c r="A39" s="409"/>
      <c r="B39" s="410"/>
      <c r="C39" s="537" t="s">
        <v>2054</v>
      </c>
      <c r="D39" s="548"/>
      <c r="E39" s="553"/>
      <c r="F39" s="546"/>
      <c r="G39" s="541">
        <f>SUM(G40:G50)</f>
        <v>0</v>
      </c>
      <c r="H39" s="554"/>
      <c r="I39" s="554"/>
    </row>
    <row r="40" spans="1:9" ht="12.75" customHeight="1">
      <c r="A40" s="409"/>
      <c r="B40" s="410"/>
      <c r="C40" s="543" t="s">
        <v>2055</v>
      </c>
      <c r="D40" s="544" t="s">
        <v>291</v>
      </c>
      <c r="E40" s="555">
        <v>1350</v>
      </c>
      <c r="F40" s="546"/>
      <c r="G40" s="546">
        <f t="shared" ref="G40:G50" si="1">ROUND(E40*F40,2)</f>
        <v>0</v>
      </c>
      <c r="H40" s="556"/>
      <c r="I40" s="556"/>
    </row>
    <row r="41" spans="1:9" ht="12.75" customHeight="1">
      <c r="A41" s="409"/>
      <c r="B41" s="410"/>
      <c r="C41" s="543" t="s">
        <v>2056</v>
      </c>
      <c r="D41" s="544" t="s">
        <v>1967</v>
      </c>
      <c r="E41" s="545">
        <v>35</v>
      </c>
      <c r="F41" s="546"/>
      <c r="G41" s="546">
        <f t="shared" si="1"/>
        <v>0</v>
      </c>
      <c r="H41" s="557"/>
      <c r="I41" s="557"/>
    </row>
    <row r="42" spans="1:9" ht="12.75" customHeight="1">
      <c r="A42" s="409"/>
      <c r="B42" s="410"/>
      <c r="C42" s="543" t="s">
        <v>2057</v>
      </c>
      <c r="D42" s="544" t="s">
        <v>1967</v>
      </c>
      <c r="E42" s="545">
        <v>10</v>
      </c>
      <c r="F42" s="546"/>
      <c r="G42" s="546">
        <f t="shared" si="1"/>
        <v>0</v>
      </c>
      <c r="H42" s="557"/>
      <c r="I42" s="557"/>
    </row>
    <row r="43" spans="1:9" ht="12.75" customHeight="1">
      <c r="A43" s="409"/>
      <c r="B43" s="410"/>
      <c r="C43" s="543" t="s">
        <v>2058</v>
      </c>
      <c r="D43" s="544" t="s">
        <v>1967</v>
      </c>
      <c r="E43" s="545">
        <v>45</v>
      </c>
      <c r="F43" s="546"/>
      <c r="G43" s="546">
        <f t="shared" si="1"/>
        <v>0</v>
      </c>
      <c r="H43" s="547"/>
      <c r="I43" s="547"/>
    </row>
    <row r="44" spans="1:9" ht="12.75" customHeight="1">
      <c r="A44" s="409"/>
      <c r="B44" s="410"/>
      <c r="C44" s="543" t="s">
        <v>2059</v>
      </c>
      <c r="D44" s="544" t="s">
        <v>291</v>
      </c>
      <c r="E44" s="545">
        <v>396</v>
      </c>
      <c r="F44" s="546"/>
      <c r="G44" s="546">
        <f t="shared" si="1"/>
        <v>0</v>
      </c>
      <c r="H44" s="547"/>
      <c r="I44" s="547"/>
    </row>
    <row r="45" spans="1:9" ht="12.75" customHeight="1">
      <c r="A45" s="409"/>
      <c r="B45" s="410"/>
      <c r="C45" s="543" t="s">
        <v>2060</v>
      </c>
      <c r="D45" s="544" t="s">
        <v>291</v>
      </c>
      <c r="E45" s="545">
        <v>980</v>
      </c>
      <c r="F45" s="546"/>
      <c r="G45" s="546">
        <f t="shared" si="1"/>
        <v>0</v>
      </c>
      <c r="H45" s="547"/>
      <c r="I45" s="547"/>
    </row>
    <row r="46" spans="1:9" ht="12.75" customHeight="1">
      <c r="A46" s="409"/>
      <c r="B46" s="410"/>
      <c r="C46" s="543" t="s">
        <v>1975</v>
      </c>
      <c r="D46" s="544" t="s">
        <v>291</v>
      </c>
      <c r="E46" s="545">
        <v>16</v>
      </c>
      <c r="F46" s="546"/>
      <c r="G46" s="546">
        <f t="shared" si="1"/>
        <v>0</v>
      </c>
      <c r="H46" s="547"/>
      <c r="I46" s="547"/>
    </row>
    <row r="47" spans="1:9" ht="12.75" customHeight="1">
      <c r="A47" s="409"/>
      <c r="B47" s="410"/>
      <c r="C47" s="543" t="s">
        <v>2061</v>
      </c>
      <c r="D47" s="544" t="s">
        <v>291</v>
      </c>
      <c r="E47" s="545">
        <v>90</v>
      </c>
      <c r="F47" s="546"/>
      <c r="G47" s="546">
        <f t="shared" si="1"/>
        <v>0</v>
      </c>
      <c r="H47" s="547"/>
      <c r="I47" s="547"/>
    </row>
    <row r="48" spans="1:9" ht="12.75" customHeight="1">
      <c r="A48" s="409"/>
      <c r="B48" s="410"/>
      <c r="C48" s="543" t="s">
        <v>1976</v>
      </c>
      <c r="D48" s="544" t="s">
        <v>291</v>
      </c>
      <c r="E48" s="545">
        <v>18</v>
      </c>
      <c r="F48" s="546"/>
      <c r="G48" s="546">
        <f t="shared" si="1"/>
        <v>0</v>
      </c>
      <c r="H48" s="547"/>
      <c r="I48" s="547"/>
    </row>
    <row r="49" spans="1:9" ht="12.75" customHeight="1">
      <c r="A49" s="409"/>
      <c r="B49" s="410"/>
      <c r="C49" s="543" t="s">
        <v>2062</v>
      </c>
      <c r="D49" s="544" t="s">
        <v>1967</v>
      </c>
      <c r="E49" s="545">
        <v>96</v>
      </c>
      <c r="F49" s="546"/>
      <c r="G49" s="546">
        <f t="shared" si="1"/>
        <v>0</v>
      </c>
      <c r="H49" s="547"/>
      <c r="I49" s="547"/>
    </row>
    <row r="50" spans="1:9" ht="12.75" customHeight="1">
      <c r="A50" s="409"/>
      <c r="B50" s="410"/>
      <c r="C50" s="543" t="s">
        <v>2063</v>
      </c>
      <c r="D50" s="544" t="s">
        <v>1547</v>
      </c>
      <c r="E50" s="545">
        <v>1</v>
      </c>
      <c r="F50" s="546"/>
      <c r="G50" s="546">
        <f t="shared" si="1"/>
        <v>0</v>
      </c>
      <c r="H50" s="547"/>
      <c r="I50" s="547"/>
    </row>
    <row r="51" spans="1:9" ht="12.75" customHeight="1">
      <c r="A51" s="409"/>
      <c r="B51" s="410"/>
      <c r="C51" s="543"/>
      <c r="D51" s="544"/>
      <c r="E51" s="545"/>
      <c r="F51" s="546"/>
      <c r="G51" s="546"/>
      <c r="H51" s="544"/>
      <c r="I51" s="544"/>
    </row>
    <row r="52" spans="1:9" ht="12.75" customHeight="1">
      <c r="A52" s="409"/>
      <c r="B52" s="410"/>
      <c r="C52" s="537" t="s">
        <v>2064</v>
      </c>
      <c r="D52" s="544"/>
      <c r="E52" s="545"/>
      <c r="F52" s="546"/>
      <c r="G52" s="541">
        <f>SUM(G53:G56)</f>
        <v>0</v>
      </c>
      <c r="H52" s="547"/>
      <c r="I52" s="547"/>
    </row>
    <row r="53" spans="1:9" ht="27" customHeight="1">
      <c r="A53" s="409"/>
      <c r="B53" s="410"/>
      <c r="C53" s="543" t="s">
        <v>2065</v>
      </c>
      <c r="D53" s="544" t="s">
        <v>1967</v>
      </c>
      <c r="E53" s="545">
        <v>3</v>
      </c>
      <c r="F53" s="546"/>
      <c r="G53" s="546">
        <f t="shared" ref="G53:G56" si="2">ROUND(E53*F53,2)</f>
        <v>0</v>
      </c>
      <c r="H53" s="557"/>
      <c r="I53" s="557"/>
    </row>
    <row r="54" spans="1:9" ht="13.15" customHeight="1">
      <c r="A54" s="409"/>
      <c r="B54" s="410"/>
      <c r="C54" s="543" t="s">
        <v>2066</v>
      </c>
      <c r="D54" s="544" t="s">
        <v>1967</v>
      </c>
      <c r="E54" s="545">
        <v>6</v>
      </c>
      <c r="F54" s="546"/>
      <c r="G54" s="546">
        <f t="shared" si="2"/>
        <v>0</v>
      </c>
      <c r="H54" s="547"/>
      <c r="I54" s="547"/>
    </row>
    <row r="55" spans="1:9" ht="13.15" customHeight="1">
      <c r="A55" s="409"/>
      <c r="B55" s="410"/>
      <c r="C55" s="543" t="s">
        <v>2067</v>
      </c>
      <c r="D55" s="544" t="s">
        <v>1967</v>
      </c>
      <c r="E55" s="545">
        <v>42</v>
      </c>
      <c r="F55" s="546"/>
      <c r="G55" s="546">
        <f t="shared" si="2"/>
        <v>0</v>
      </c>
      <c r="H55" s="547"/>
      <c r="I55" s="547"/>
    </row>
    <row r="56" spans="1:9" ht="13.15" customHeight="1">
      <c r="A56" s="409"/>
      <c r="B56" s="410"/>
      <c r="C56" s="543" t="s">
        <v>2068</v>
      </c>
      <c r="D56" s="544" t="s">
        <v>2069</v>
      </c>
      <c r="E56" s="545">
        <v>1</v>
      </c>
      <c r="F56" s="546"/>
      <c r="G56" s="546">
        <f t="shared" si="2"/>
        <v>0</v>
      </c>
      <c r="H56" s="547"/>
      <c r="I56" s="547"/>
    </row>
    <row r="57" spans="1:9" ht="13.15" customHeight="1">
      <c r="A57" s="409"/>
      <c r="B57" s="410"/>
      <c r="C57" s="543"/>
      <c r="D57" s="544"/>
      <c r="E57" s="545"/>
      <c r="F57" s="546"/>
      <c r="G57" s="546"/>
      <c r="H57" s="547"/>
      <c r="I57" s="547"/>
    </row>
    <row r="58" spans="1:9" ht="12.75" customHeight="1">
      <c r="A58" s="409"/>
      <c r="B58" s="410"/>
      <c r="C58" s="537" t="s">
        <v>2070</v>
      </c>
      <c r="D58" s="548"/>
      <c r="E58" s="549"/>
      <c r="F58" s="550"/>
      <c r="G58" s="541">
        <f>SUM(G59:G72)</f>
        <v>0</v>
      </c>
      <c r="H58" s="542"/>
      <c r="I58" s="542"/>
    </row>
    <row r="59" spans="1:9" ht="12.75" customHeight="1">
      <c r="A59" s="409"/>
      <c r="B59" s="410"/>
      <c r="C59" s="543" t="s">
        <v>2071</v>
      </c>
      <c r="D59" s="544" t="s">
        <v>1967</v>
      </c>
      <c r="E59" s="545">
        <v>7</v>
      </c>
      <c r="F59" s="546"/>
      <c r="G59" s="546">
        <f t="shared" ref="G59:G72" si="3">ROUND(E59*F59,2)</f>
        <v>0</v>
      </c>
      <c r="H59" s="551"/>
      <c r="I59" s="551"/>
    </row>
    <row r="60" spans="1:9" ht="12.75" customHeight="1">
      <c r="A60" s="409"/>
      <c r="B60" s="410"/>
      <c r="C60" s="543" t="s">
        <v>2072</v>
      </c>
      <c r="D60" s="544" t="s">
        <v>1967</v>
      </c>
      <c r="E60" s="545">
        <v>3</v>
      </c>
      <c r="F60" s="546"/>
      <c r="G60" s="546">
        <f t="shared" si="3"/>
        <v>0</v>
      </c>
      <c r="H60" s="551"/>
      <c r="I60" s="551"/>
    </row>
    <row r="61" spans="1:9" ht="72" customHeight="1">
      <c r="A61" s="409"/>
      <c r="B61" s="410"/>
      <c r="C61" s="543" t="s">
        <v>2073</v>
      </c>
      <c r="D61" s="544" t="s">
        <v>1967</v>
      </c>
      <c r="E61" s="545">
        <v>4</v>
      </c>
      <c r="F61" s="546"/>
      <c r="G61" s="546">
        <f t="shared" si="3"/>
        <v>0</v>
      </c>
      <c r="H61" s="551"/>
      <c r="I61" s="551"/>
    </row>
    <row r="62" spans="1:9" ht="55.9" customHeight="1">
      <c r="A62" s="409"/>
      <c r="B62" s="410"/>
      <c r="C62" s="543" t="s">
        <v>2074</v>
      </c>
      <c r="D62" s="544" t="s">
        <v>1967</v>
      </c>
      <c r="E62" s="545">
        <v>7</v>
      </c>
      <c r="F62" s="546"/>
      <c r="G62" s="546">
        <f t="shared" si="3"/>
        <v>0</v>
      </c>
      <c r="H62" s="558"/>
      <c r="I62" s="558"/>
    </row>
    <row r="63" spans="1:9" ht="12.75" customHeight="1">
      <c r="A63" s="409"/>
      <c r="B63" s="410"/>
      <c r="C63" s="543" t="s">
        <v>2075</v>
      </c>
      <c r="D63" s="544" t="s">
        <v>1967</v>
      </c>
      <c r="E63" s="545">
        <v>1</v>
      </c>
      <c r="F63" s="546"/>
      <c r="G63" s="546">
        <f t="shared" si="3"/>
        <v>0</v>
      </c>
      <c r="H63" s="559"/>
      <c r="I63" s="559"/>
    </row>
    <row r="64" spans="1:9" ht="12.75" customHeight="1">
      <c r="A64" s="409"/>
      <c r="B64" s="410"/>
      <c r="C64" s="543" t="s">
        <v>2076</v>
      </c>
      <c r="D64" s="544" t="s">
        <v>1967</v>
      </c>
      <c r="E64" s="545">
        <v>1</v>
      </c>
      <c r="F64" s="546"/>
      <c r="G64" s="546">
        <f t="shared" si="3"/>
        <v>0</v>
      </c>
      <c r="H64" s="558"/>
      <c r="I64" s="558"/>
    </row>
    <row r="65" spans="1:9" ht="12.75" customHeight="1">
      <c r="A65" s="409"/>
      <c r="B65" s="410"/>
      <c r="C65" s="543" t="s">
        <v>2077</v>
      </c>
      <c r="D65" s="544" t="s">
        <v>1967</v>
      </c>
      <c r="E65" s="545">
        <v>10</v>
      </c>
      <c r="F65" s="546"/>
      <c r="G65" s="546">
        <f t="shared" si="3"/>
        <v>0</v>
      </c>
      <c r="H65" s="551"/>
      <c r="I65" s="551"/>
    </row>
    <row r="66" spans="1:9" ht="12.75" customHeight="1">
      <c r="A66" s="409"/>
      <c r="B66" s="410"/>
      <c r="C66" s="543" t="s">
        <v>2078</v>
      </c>
      <c r="D66" s="544" t="s">
        <v>1967</v>
      </c>
      <c r="E66" s="545">
        <v>3</v>
      </c>
      <c r="F66" s="546"/>
      <c r="G66" s="546">
        <f t="shared" si="3"/>
        <v>0</v>
      </c>
      <c r="H66" s="560"/>
      <c r="I66" s="551"/>
    </row>
    <row r="67" spans="1:9" ht="12.75" customHeight="1">
      <c r="A67" s="409"/>
      <c r="B67" s="410"/>
      <c r="C67" s="543" t="s">
        <v>2079</v>
      </c>
      <c r="D67" s="544" t="s">
        <v>1967</v>
      </c>
      <c r="E67" s="545">
        <v>1</v>
      </c>
      <c r="F67" s="546"/>
      <c r="G67" s="546">
        <f t="shared" si="3"/>
        <v>0</v>
      </c>
      <c r="H67" s="561"/>
      <c r="I67" s="558"/>
    </row>
    <row r="68" spans="1:9" ht="12.75" customHeight="1">
      <c r="A68" s="409"/>
      <c r="B68" s="410"/>
      <c r="C68" s="543" t="s">
        <v>2080</v>
      </c>
      <c r="D68" s="544" t="s">
        <v>1967</v>
      </c>
      <c r="E68" s="545">
        <v>100</v>
      </c>
      <c r="F68" s="546"/>
      <c r="G68" s="546">
        <f t="shared" si="3"/>
        <v>0</v>
      </c>
      <c r="H68" s="559"/>
      <c r="I68" s="559"/>
    </row>
    <row r="69" spans="1:9" ht="12.75" customHeight="1">
      <c r="A69" s="409"/>
      <c r="B69" s="410"/>
      <c r="C69" s="543" t="s">
        <v>2081</v>
      </c>
      <c r="D69" s="544" t="s">
        <v>1967</v>
      </c>
      <c r="E69" s="545">
        <v>1</v>
      </c>
      <c r="F69" s="546"/>
      <c r="G69" s="546">
        <f t="shared" si="3"/>
        <v>0</v>
      </c>
      <c r="H69" s="560"/>
      <c r="I69" s="551"/>
    </row>
    <row r="70" spans="1:9" ht="24.75" customHeight="1">
      <c r="A70" s="409"/>
      <c r="B70" s="410"/>
      <c r="C70" s="543" t="s">
        <v>2082</v>
      </c>
      <c r="D70" s="544" t="s">
        <v>1967</v>
      </c>
      <c r="E70" s="545">
        <v>1</v>
      </c>
      <c r="F70" s="546"/>
      <c r="G70" s="546">
        <f t="shared" si="3"/>
        <v>0</v>
      </c>
      <c r="H70" s="559"/>
      <c r="I70" s="559"/>
    </row>
    <row r="71" spans="1:9" ht="12.75" customHeight="1">
      <c r="A71" s="409"/>
      <c r="B71" s="410"/>
      <c r="C71" s="562" t="s">
        <v>2055</v>
      </c>
      <c r="D71" s="544" t="s">
        <v>291</v>
      </c>
      <c r="E71" s="545">
        <v>595</v>
      </c>
      <c r="F71" s="546"/>
      <c r="G71" s="546">
        <f t="shared" si="3"/>
        <v>0</v>
      </c>
      <c r="H71" s="559"/>
      <c r="I71" s="559"/>
    </row>
    <row r="72" spans="1:9" ht="12.75" customHeight="1">
      <c r="A72" s="409"/>
      <c r="B72" s="410"/>
      <c r="C72" s="562" t="s">
        <v>2083</v>
      </c>
      <c r="D72" s="544" t="s">
        <v>291</v>
      </c>
      <c r="E72" s="545">
        <v>350</v>
      </c>
      <c r="F72" s="546"/>
      <c r="G72" s="546">
        <f t="shared" si="3"/>
        <v>0</v>
      </c>
      <c r="H72" s="559"/>
      <c r="I72" s="559"/>
    </row>
    <row r="73" spans="1:9" ht="13.15" customHeight="1">
      <c r="A73" s="409"/>
      <c r="B73" s="410"/>
      <c r="C73" s="543"/>
      <c r="D73" s="544"/>
      <c r="E73" s="545"/>
      <c r="F73" s="546"/>
      <c r="G73" s="546"/>
      <c r="H73" s="547"/>
      <c r="I73" s="547"/>
    </row>
    <row r="74" spans="1:9" ht="12.75" customHeight="1">
      <c r="A74" s="409"/>
      <c r="B74" s="410"/>
      <c r="C74" s="537" t="s">
        <v>2084</v>
      </c>
      <c r="D74" s="548"/>
      <c r="E74" s="549"/>
      <c r="F74" s="550"/>
      <c r="G74" s="541">
        <f>SUM(G75:G84)</f>
        <v>0</v>
      </c>
      <c r="H74" s="542"/>
      <c r="I74" s="542"/>
    </row>
    <row r="75" spans="1:9" ht="12.75" customHeight="1">
      <c r="A75" s="409"/>
      <c r="B75" s="410"/>
      <c r="C75" s="543" t="s">
        <v>2085</v>
      </c>
      <c r="D75" s="544" t="s">
        <v>1967</v>
      </c>
      <c r="E75" s="545">
        <v>1</v>
      </c>
      <c r="F75" s="546"/>
      <c r="G75" s="546">
        <f t="shared" ref="G75:G83" si="4">ROUND(E75*F75,2)</f>
        <v>0</v>
      </c>
      <c r="H75" s="551"/>
      <c r="I75" s="551"/>
    </row>
    <row r="76" spans="1:9" ht="12.75" customHeight="1">
      <c r="A76" s="409"/>
      <c r="B76" s="410"/>
      <c r="C76" s="543" t="s">
        <v>2086</v>
      </c>
      <c r="D76" s="544" t="s">
        <v>1967</v>
      </c>
      <c r="E76" s="545">
        <v>3</v>
      </c>
      <c r="F76" s="546"/>
      <c r="G76" s="546">
        <f t="shared" si="4"/>
        <v>0</v>
      </c>
      <c r="H76" s="551"/>
      <c r="I76" s="551"/>
    </row>
    <row r="77" spans="1:9" ht="12.75" customHeight="1">
      <c r="A77" s="409"/>
      <c r="B77" s="410"/>
      <c r="C77" s="543" t="s">
        <v>2087</v>
      </c>
      <c r="D77" s="544" t="s">
        <v>1967</v>
      </c>
      <c r="E77" s="545">
        <v>6</v>
      </c>
      <c r="F77" s="546"/>
      <c r="G77" s="546">
        <f t="shared" si="4"/>
        <v>0</v>
      </c>
      <c r="H77" s="559"/>
      <c r="I77" s="559"/>
    </row>
    <row r="78" spans="1:9" ht="27.75" customHeight="1">
      <c r="A78" s="409"/>
      <c r="B78" s="410"/>
      <c r="C78" s="543" t="s">
        <v>2088</v>
      </c>
      <c r="D78" s="544" t="s">
        <v>1967</v>
      </c>
      <c r="E78" s="545">
        <v>10</v>
      </c>
      <c r="F78" s="546"/>
      <c r="G78" s="546">
        <f t="shared" si="4"/>
        <v>0</v>
      </c>
      <c r="H78" s="559"/>
      <c r="I78" s="559"/>
    </row>
    <row r="79" spans="1:9" ht="12.75" customHeight="1">
      <c r="A79" s="409"/>
      <c r="B79" s="410"/>
      <c r="C79" s="543" t="s">
        <v>2089</v>
      </c>
      <c r="D79" s="544" t="s">
        <v>1967</v>
      </c>
      <c r="E79" s="545">
        <v>4</v>
      </c>
      <c r="F79" s="546"/>
      <c r="G79" s="546">
        <f t="shared" si="4"/>
        <v>0</v>
      </c>
      <c r="H79" s="559"/>
      <c r="I79" s="559"/>
    </row>
    <row r="80" spans="1:9" ht="12.75" customHeight="1">
      <c r="A80" s="409"/>
      <c r="B80" s="410"/>
      <c r="C80" s="543" t="s">
        <v>2090</v>
      </c>
      <c r="D80" s="544" t="s">
        <v>1967</v>
      </c>
      <c r="E80" s="545">
        <v>11</v>
      </c>
      <c r="F80" s="546"/>
      <c r="G80" s="546">
        <f t="shared" si="4"/>
        <v>0</v>
      </c>
      <c r="H80" s="551"/>
      <c r="I80" s="551"/>
    </row>
    <row r="81" spans="1:9" ht="12.75" customHeight="1">
      <c r="A81" s="409"/>
      <c r="B81" s="410"/>
      <c r="C81" s="543" t="s">
        <v>2091</v>
      </c>
      <c r="D81" s="544" t="s">
        <v>291</v>
      </c>
      <c r="E81" s="545">
        <v>980</v>
      </c>
      <c r="F81" s="546"/>
      <c r="G81" s="546">
        <f t="shared" si="4"/>
        <v>0</v>
      </c>
      <c r="H81" s="559"/>
      <c r="I81" s="559"/>
    </row>
    <row r="82" spans="1:9" ht="12.75" customHeight="1">
      <c r="A82" s="409"/>
      <c r="B82" s="410"/>
      <c r="C82" s="562" t="s">
        <v>2092</v>
      </c>
      <c r="D82" s="544" t="s">
        <v>291</v>
      </c>
      <c r="E82" s="545">
        <v>1292</v>
      </c>
      <c r="F82" s="546"/>
      <c r="G82" s="546">
        <f t="shared" si="4"/>
        <v>0</v>
      </c>
      <c r="H82" s="563"/>
      <c r="I82" s="563"/>
    </row>
    <row r="83" spans="1:9" s="564" customFormat="1" ht="12.75" customHeight="1">
      <c r="A83" s="409"/>
      <c r="B83" s="410"/>
      <c r="C83" s="543" t="s">
        <v>2082</v>
      </c>
      <c r="D83" s="544" t="s">
        <v>1967</v>
      </c>
      <c r="E83" s="545">
        <v>1</v>
      </c>
      <c r="F83" s="546"/>
      <c r="G83" s="546">
        <f t="shared" si="4"/>
        <v>0</v>
      </c>
      <c r="H83" s="563"/>
      <c r="I83" s="563"/>
    </row>
    <row r="84" spans="1:9" ht="12.75" customHeight="1">
      <c r="A84" s="409"/>
      <c r="B84" s="410"/>
      <c r="C84" s="543"/>
      <c r="D84" s="544"/>
      <c r="E84" s="545"/>
      <c r="F84" s="546"/>
      <c r="G84" s="546"/>
      <c r="H84" s="559"/>
      <c r="I84" s="559"/>
    </row>
    <row r="85" spans="1:9" ht="12.75" customHeight="1">
      <c r="A85" s="409"/>
      <c r="B85" s="410"/>
      <c r="C85" s="537" t="s">
        <v>2093</v>
      </c>
      <c r="D85" s="548"/>
      <c r="E85" s="549"/>
      <c r="F85" s="550"/>
      <c r="G85" s="541">
        <f>SUM(G86:G90)</f>
        <v>0</v>
      </c>
      <c r="H85" s="542"/>
      <c r="I85" s="542"/>
    </row>
    <row r="86" spans="1:9" ht="12.75" customHeight="1">
      <c r="A86" s="409"/>
      <c r="B86" s="410"/>
      <c r="C86" s="562" t="s">
        <v>2094</v>
      </c>
      <c r="D86" s="544" t="s">
        <v>291</v>
      </c>
      <c r="E86" s="545">
        <v>110</v>
      </c>
      <c r="F86" s="546"/>
      <c r="G86" s="546">
        <f t="shared" ref="G86:G89" si="5">ROUND(E86*F86,2)</f>
        <v>0</v>
      </c>
      <c r="H86" s="563"/>
      <c r="I86" s="563"/>
    </row>
    <row r="87" spans="1:9" ht="12.75" customHeight="1">
      <c r="A87" s="409"/>
      <c r="B87" s="410"/>
      <c r="C87" s="562" t="s">
        <v>2095</v>
      </c>
      <c r="D87" s="544" t="s">
        <v>291</v>
      </c>
      <c r="E87" s="545">
        <v>252</v>
      </c>
      <c r="F87" s="546"/>
      <c r="G87" s="546">
        <f t="shared" si="5"/>
        <v>0</v>
      </c>
      <c r="H87" s="563"/>
      <c r="I87" s="563"/>
    </row>
    <row r="88" spans="1:9" ht="12.75" customHeight="1">
      <c r="A88" s="409"/>
      <c r="B88" s="410"/>
      <c r="C88" s="565" t="s">
        <v>2096</v>
      </c>
      <c r="D88" s="544" t="s">
        <v>291</v>
      </c>
      <c r="E88" s="545">
        <v>315</v>
      </c>
      <c r="F88" s="546"/>
      <c r="G88" s="546">
        <f t="shared" si="5"/>
        <v>0</v>
      </c>
      <c r="H88" s="563"/>
      <c r="I88" s="563"/>
    </row>
    <row r="89" spans="1:9" ht="12.75" customHeight="1">
      <c r="A89" s="409"/>
      <c r="B89" s="410"/>
      <c r="C89" s="562" t="s">
        <v>2097</v>
      </c>
      <c r="D89" s="544" t="s">
        <v>291</v>
      </c>
      <c r="E89" s="545">
        <v>180</v>
      </c>
      <c r="F89" s="546"/>
      <c r="G89" s="546">
        <f t="shared" si="5"/>
        <v>0</v>
      </c>
      <c r="H89" s="563"/>
      <c r="I89" s="563"/>
    </row>
    <row r="90" spans="1:9" ht="12.75" customHeight="1">
      <c r="A90" s="409"/>
      <c r="B90" s="410"/>
      <c r="C90" s="543"/>
      <c r="D90" s="544"/>
      <c r="E90" s="545"/>
      <c r="F90" s="546"/>
      <c r="G90" s="546"/>
      <c r="H90" s="559"/>
      <c r="I90" s="559"/>
    </row>
    <row r="91" spans="1:9" ht="12.75" customHeight="1">
      <c r="A91" s="409"/>
      <c r="B91" s="410"/>
      <c r="C91" s="537" t="s">
        <v>2098</v>
      </c>
      <c r="D91" s="548"/>
      <c r="E91" s="549"/>
      <c r="F91" s="550"/>
      <c r="G91" s="541">
        <f>SUM(G92:G94)</f>
        <v>0</v>
      </c>
      <c r="H91" s="542"/>
      <c r="I91" s="542"/>
    </row>
    <row r="92" spans="1:9" ht="29.65" customHeight="1">
      <c r="A92" s="409"/>
      <c r="B92" s="410"/>
      <c r="C92" s="543" t="s">
        <v>2099</v>
      </c>
      <c r="D92" s="544" t="s">
        <v>1967</v>
      </c>
      <c r="E92" s="545">
        <v>34</v>
      </c>
      <c r="F92" s="546"/>
      <c r="G92" s="546">
        <f>ROUND(E92*F92,2)</f>
        <v>0</v>
      </c>
      <c r="H92" s="551"/>
      <c r="I92" s="551"/>
    </row>
    <row r="93" spans="1:9" ht="29.65" customHeight="1">
      <c r="A93" s="409"/>
      <c r="B93" s="410"/>
      <c r="C93" s="543" t="s">
        <v>2100</v>
      </c>
      <c r="D93" s="544" t="s">
        <v>1967</v>
      </c>
      <c r="E93" s="545">
        <v>34</v>
      </c>
      <c r="F93" s="546"/>
      <c r="G93" s="546">
        <f>ROUND(E93*F93,2)</f>
        <v>0</v>
      </c>
      <c r="H93" s="551"/>
      <c r="I93" s="551"/>
    </row>
    <row r="94" spans="1:9" ht="12.75" customHeight="1">
      <c r="A94" s="409"/>
      <c r="B94" s="410"/>
      <c r="C94" s="543"/>
      <c r="D94" s="544"/>
      <c r="E94" s="545"/>
      <c r="F94" s="546"/>
      <c r="G94" s="546"/>
      <c r="H94" s="559"/>
      <c r="I94" s="559"/>
    </row>
    <row r="95" spans="1:9" ht="13.5" customHeight="1">
      <c r="A95" s="409"/>
      <c r="B95" s="410"/>
      <c r="C95" s="537" t="s">
        <v>2101</v>
      </c>
      <c r="D95" s="548"/>
      <c r="E95" s="553"/>
      <c r="F95" s="546"/>
      <c r="G95" s="541">
        <f>SUM(G96:G98)</f>
        <v>0</v>
      </c>
      <c r="H95" s="554"/>
      <c r="I95" s="554"/>
    </row>
    <row r="96" spans="1:9" ht="13.35" customHeight="1">
      <c r="A96" s="409"/>
      <c r="B96" s="410"/>
      <c r="C96" s="543" t="s">
        <v>2102</v>
      </c>
      <c r="D96" s="544" t="s">
        <v>1547</v>
      </c>
      <c r="E96" s="545">
        <v>1</v>
      </c>
      <c r="F96" s="546"/>
      <c r="G96" s="546">
        <f t="shared" ref="G96:G97" si="6">ROUND(E96*F96,2)</f>
        <v>0</v>
      </c>
      <c r="H96" s="547"/>
      <c r="I96" s="547"/>
    </row>
    <row r="97" spans="1:9" ht="12.75" customHeight="1">
      <c r="A97" s="409"/>
      <c r="B97" s="410"/>
      <c r="C97" s="543" t="s">
        <v>2103</v>
      </c>
      <c r="D97" s="544" t="s">
        <v>1547</v>
      </c>
      <c r="E97" s="545">
        <v>1</v>
      </c>
      <c r="F97" s="546"/>
      <c r="G97" s="546">
        <f t="shared" si="6"/>
        <v>0</v>
      </c>
      <c r="H97" s="547"/>
      <c r="I97" s="547"/>
    </row>
    <row r="98" spans="1:9" ht="12.75" customHeight="1">
      <c r="A98" s="409"/>
      <c r="B98" s="410"/>
      <c r="C98" s="543"/>
      <c r="D98" s="544"/>
      <c r="E98" s="545"/>
      <c r="F98" s="546"/>
      <c r="G98" s="546"/>
      <c r="H98" s="547"/>
      <c r="I98" s="547"/>
    </row>
    <row r="99" spans="1:9" ht="13.7" customHeight="1">
      <c r="A99" s="409"/>
      <c r="B99" s="410"/>
      <c r="C99" s="537" t="s">
        <v>2104</v>
      </c>
      <c r="D99" s="544"/>
      <c r="E99" s="553"/>
      <c r="F99" s="546"/>
      <c r="G99" s="541">
        <f>SUM(G100:G121)</f>
        <v>0</v>
      </c>
      <c r="H99" s="554"/>
      <c r="I99" s="554"/>
    </row>
    <row r="100" spans="1:9" ht="13.7" customHeight="1">
      <c r="A100" s="409"/>
      <c r="B100" s="410"/>
      <c r="C100" s="543" t="s">
        <v>2105</v>
      </c>
      <c r="D100" s="544" t="s">
        <v>1967</v>
      </c>
      <c r="E100" s="545">
        <v>2</v>
      </c>
      <c r="F100" s="546"/>
      <c r="G100" s="546">
        <f t="shared" ref="G100:G117" si="7">ROUND(E100*F100,2)</f>
        <v>0</v>
      </c>
      <c r="H100" s="547"/>
      <c r="I100" s="547"/>
    </row>
    <row r="101" spans="1:9" ht="13.7" customHeight="1">
      <c r="A101" s="409"/>
      <c r="B101" s="410"/>
      <c r="C101" s="543" t="s">
        <v>2106</v>
      </c>
      <c r="D101" s="544" t="s">
        <v>2107</v>
      </c>
      <c r="E101" s="545">
        <v>5</v>
      </c>
      <c r="F101" s="546"/>
      <c r="G101" s="546">
        <f t="shared" si="7"/>
        <v>0</v>
      </c>
      <c r="H101" s="566"/>
      <c r="I101" s="566"/>
    </row>
    <row r="102" spans="1:9" ht="13.7" customHeight="1">
      <c r="A102" s="409"/>
      <c r="B102" s="410"/>
      <c r="C102" s="543" t="s">
        <v>2108</v>
      </c>
      <c r="D102" s="544" t="s">
        <v>1967</v>
      </c>
      <c r="E102" s="545">
        <v>42</v>
      </c>
      <c r="F102" s="546"/>
      <c r="G102" s="546">
        <f t="shared" si="7"/>
        <v>0</v>
      </c>
      <c r="H102" s="547"/>
      <c r="I102" s="547"/>
    </row>
    <row r="103" spans="1:9" ht="13.7" customHeight="1">
      <c r="A103" s="409"/>
      <c r="B103" s="410"/>
      <c r="C103" s="543" t="s">
        <v>2109</v>
      </c>
      <c r="D103" s="544" t="s">
        <v>1993</v>
      </c>
      <c r="E103" s="545">
        <v>1</v>
      </c>
      <c r="F103" s="546"/>
      <c r="G103" s="546">
        <f t="shared" si="7"/>
        <v>0</v>
      </c>
      <c r="H103" s="547"/>
      <c r="I103" s="547"/>
    </row>
    <row r="104" spans="1:9" ht="31.9" customHeight="1">
      <c r="A104" s="409"/>
      <c r="B104" s="410"/>
      <c r="C104" s="543" t="s">
        <v>2110</v>
      </c>
      <c r="D104" s="544" t="s">
        <v>291</v>
      </c>
      <c r="E104" s="545">
        <v>396</v>
      </c>
      <c r="F104" s="546"/>
      <c r="G104" s="546">
        <f t="shared" si="7"/>
        <v>0</v>
      </c>
      <c r="H104" s="547"/>
      <c r="I104" s="547"/>
    </row>
    <row r="105" spans="1:9" ht="28.35" customHeight="1">
      <c r="A105" s="409"/>
      <c r="B105" s="410"/>
      <c r="C105" s="543" t="s">
        <v>2111</v>
      </c>
      <c r="D105" s="544" t="s">
        <v>291</v>
      </c>
      <c r="E105" s="545">
        <v>124</v>
      </c>
      <c r="F105" s="546"/>
      <c r="G105" s="546">
        <f t="shared" si="7"/>
        <v>0</v>
      </c>
      <c r="H105" s="547"/>
      <c r="I105" s="547"/>
    </row>
    <row r="106" spans="1:9" ht="13.7" customHeight="1">
      <c r="A106" s="409"/>
      <c r="B106" s="410"/>
      <c r="C106" s="543" t="s">
        <v>2112</v>
      </c>
      <c r="D106" s="544" t="s">
        <v>1967</v>
      </c>
      <c r="E106" s="545">
        <v>34</v>
      </c>
      <c r="F106" s="546"/>
      <c r="G106" s="546">
        <f t="shared" si="7"/>
        <v>0</v>
      </c>
      <c r="H106" s="547"/>
      <c r="I106" s="547"/>
    </row>
    <row r="107" spans="1:9" ht="13.7" customHeight="1">
      <c r="A107" s="409"/>
      <c r="B107" s="410"/>
      <c r="C107" s="543" t="s">
        <v>2113</v>
      </c>
      <c r="D107" s="544" t="s">
        <v>1993</v>
      </c>
      <c r="E107" s="545">
        <v>1</v>
      </c>
      <c r="F107" s="546"/>
      <c r="G107" s="546">
        <f t="shared" si="7"/>
        <v>0</v>
      </c>
      <c r="H107" s="547"/>
      <c r="I107" s="547"/>
    </row>
    <row r="108" spans="1:9" ht="13.7" customHeight="1">
      <c r="A108" s="409"/>
      <c r="B108" s="410"/>
      <c r="C108" s="543" t="s">
        <v>2114</v>
      </c>
      <c r="D108" s="544" t="s">
        <v>2115</v>
      </c>
      <c r="E108" s="545">
        <v>1</v>
      </c>
      <c r="F108" s="546"/>
      <c r="G108" s="546">
        <f t="shared" si="7"/>
        <v>0</v>
      </c>
      <c r="H108" s="547"/>
      <c r="I108" s="547"/>
    </row>
    <row r="109" spans="1:9" ht="13.7" customHeight="1">
      <c r="A109" s="409"/>
      <c r="B109" s="410"/>
      <c r="C109" s="543" t="s">
        <v>2116</v>
      </c>
      <c r="D109" s="544" t="s">
        <v>1547</v>
      </c>
      <c r="E109" s="545">
        <v>1</v>
      </c>
      <c r="F109" s="546"/>
      <c r="G109" s="546">
        <f t="shared" si="7"/>
        <v>0</v>
      </c>
      <c r="H109" s="547"/>
      <c r="I109" s="547"/>
    </row>
    <row r="110" spans="1:9" ht="13.7" customHeight="1">
      <c r="A110" s="409"/>
      <c r="B110" s="410"/>
      <c r="C110" s="543" t="s">
        <v>2117</v>
      </c>
      <c r="D110" s="544" t="s">
        <v>1993</v>
      </c>
      <c r="E110" s="545">
        <v>1</v>
      </c>
      <c r="F110" s="546"/>
      <c r="G110" s="546">
        <f t="shared" si="7"/>
        <v>0</v>
      </c>
      <c r="H110" s="547"/>
      <c r="I110" s="547"/>
    </row>
    <row r="111" spans="1:9" ht="13.7" customHeight="1">
      <c r="A111" s="409"/>
      <c r="B111" s="410"/>
      <c r="C111" s="543" t="s">
        <v>2118</v>
      </c>
      <c r="D111" s="544" t="s">
        <v>1993</v>
      </c>
      <c r="E111" s="545">
        <v>1</v>
      </c>
      <c r="F111" s="546"/>
      <c r="G111" s="546">
        <f t="shared" si="7"/>
        <v>0</v>
      </c>
      <c r="H111" s="547"/>
      <c r="I111" s="547"/>
    </row>
    <row r="112" spans="1:9" ht="13.7" customHeight="1">
      <c r="A112" s="409"/>
      <c r="B112" s="410"/>
      <c r="C112" s="543" t="s">
        <v>2119</v>
      </c>
      <c r="D112" s="544" t="s">
        <v>1993</v>
      </c>
      <c r="E112" s="545">
        <v>1</v>
      </c>
      <c r="F112" s="546"/>
      <c r="G112" s="546">
        <f t="shared" si="7"/>
        <v>0</v>
      </c>
      <c r="H112" s="547"/>
      <c r="I112" s="547"/>
    </row>
    <row r="113" spans="1:9" ht="12.75" customHeight="1">
      <c r="A113" s="409"/>
      <c r="B113" s="410"/>
      <c r="C113" s="543" t="s">
        <v>2120</v>
      </c>
      <c r="D113" s="544" t="s">
        <v>1993</v>
      </c>
      <c r="E113" s="545">
        <v>1</v>
      </c>
      <c r="F113" s="546"/>
      <c r="G113" s="546">
        <f t="shared" si="7"/>
        <v>0</v>
      </c>
      <c r="H113" s="547"/>
      <c r="I113" s="547"/>
    </row>
    <row r="114" spans="1:9" ht="12.75" customHeight="1">
      <c r="A114" s="409"/>
      <c r="B114" s="410"/>
      <c r="C114" s="543" t="s">
        <v>2121</v>
      </c>
      <c r="D114" s="544" t="s">
        <v>1993</v>
      </c>
      <c r="E114" s="545">
        <v>1</v>
      </c>
      <c r="F114" s="546"/>
      <c r="G114" s="546">
        <f t="shared" si="7"/>
        <v>0</v>
      </c>
      <c r="H114" s="547"/>
      <c r="I114" s="547"/>
    </row>
    <row r="115" spans="1:9" ht="12.75" customHeight="1">
      <c r="A115" s="409"/>
      <c r="B115" s="410"/>
      <c r="C115" s="543" t="s">
        <v>2122</v>
      </c>
      <c r="D115" s="544" t="s">
        <v>1993</v>
      </c>
      <c r="E115" s="545">
        <v>1</v>
      </c>
      <c r="F115" s="546"/>
      <c r="G115" s="546">
        <f t="shared" si="7"/>
        <v>0</v>
      </c>
      <c r="H115" s="547"/>
      <c r="I115" s="547"/>
    </row>
    <row r="116" spans="1:9" ht="12.75" customHeight="1">
      <c r="A116" s="409"/>
      <c r="B116" s="410"/>
      <c r="C116" s="543" t="s">
        <v>2123</v>
      </c>
      <c r="D116" s="544" t="s">
        <v>2107</v>
      </c>
      <c r="E116" s="545">
        <v>6</v>
      </c>
      <c r="F116" s="546"/>
      <c r="G116" s="546">
        <f t="shared" si="7"/>
        <v>0</v>
      </c>
      <c r="H116" s="547"/>
      <c r="I116" s="547"/>
    </row>
    <row r="117" spans="1:9" ht="12.75" customHeight="1">
      <c r="A117" s="409"/>
      <c r="B117" s="410"/>
      <c r="C117" s="543" t="s">
        <v>2124</v>
      </c>
      <c r="D117" s="544" t="s">
        <v>1547</v>
      </c>
      <c r="E117" s="545">
        <v>1</v>
      </c>
      <c r="F117" s="546"/>
      <c r="G117" s="546">
        <f t="shared" si="7"/>
        <v>0</v>
      </c>
      <c r="H117" s="547"/>
      <c r="I117" s="547"/>
    </row>
    <row r="118" spans="1:9" ht="12.75" customHeight="1">
      <c r="A118" s="409"/>
      <c r="B118" s="410"/>
      <c r="C118" s="543"/>
      <c r="D118" s="566"/>
      <c r="E118" s="567"/>
      <c r="F118" s="568"/>
      <c r="G118" s="569"/>
      <c r="H118" s="566"/>
      <c r="I118" s="566"/>
    </row>
    <row r="119" spans="1:9" ht="12.75" customHeight="1">
      <c r="A119" s="409"/>
      <c r="B119" s="410"/>
      <c r="C119" s="543"/>
      <c r="D119" s="566"/>
      <c r="E119" s="567"/>
      <c r="F119" s="568"/>
      <c r="G119" s="541"/>
      <c r="H119" s="570"/>
      <c r="I119" s="570"/>
    </row>
    <row r="120" spans="1:9" ht="12.75" customHeight="1">
      <c r="A120" s="409"/>
      <c r="B120" s="410"/>
      <c r="C120" s="543"/>
      <c r="D120" s="544"/>
      <c r="E120" s="545"/>
      <c r="F120" s="546"/>
      <c r="G120" s="541"/>
      <c r="H120" s="547"/>
      <c r="I120" s="547"/>
    </row>
    <row r="121" spans="1:9" ht="12.75" customHeight="1">
      <c r="A121" s="409"/>
      <c r="B121" s="410"/>
      <c r="C121" s="543"/>
      <c r="D121" s="545"/>
      <c r="E121" s="567"/>
      <c r="F121" s="568"/>
      <c r="G121" s="541"/>
      <c r="H121" s="570"/>
      <c r="I121" s="570"/>
    </row>
    <row r="122" spans="1:9" ht="12.75" customHeight="1">
      <c r="A122" s="409"/>
      <c r="B122" s="410"/>
      <c r="C122" s="537" t="s">
        <v>2125</v>
      </c>
      <c r="D122" s="544" t="s">
        <v>1547</v>
      </c>
      <c r="E122" s="545">
        <v>1</v>
      </c>
      <c r="F122" s="546"/>
      <c r="G122" s="541">
        <f t="shared" ref="G122:G123" si="8">ROUND(E122*F122,2)</f>
        <v>0</v>
      </c>
      <c r="H122" s="554"/>
      <c r="I122" s="554"/>
    </row>
    <row r="123" spans="1:9" ht="12.75" customHeight="1">
      <c r="A123" s="409"/>
      <c r="B123" s="410"/>
      <c r="C123" s="537" t="s">
        <v>2126</v>
      </c>
      <c r="D123" s="544" t="s">
        <v>1547</v>
      </c>
      <c r="E123" s="545">
        <v>1</v>
      </c>
      <c r="F123" s="546"/>
      <c r="G123" s="541">
        <f t="shared" si="8"/>
        <v>0</v>
      </c>
      <c r="H123" s="554"/>
      <c r="I123" s="554"/>
    </row>
    <row r="124" spans="1:9" ht="12.75" customHeight="1" thickBot="1">
      <c r="A124" s="409"/>
      <c r="B124" s="410"/>
      <c r="C124" s="543"/>
      <c r="D124" s="544"/>
      <c r="E124" s="545"/>
      <c r="F124" s="546"/>
      <c r="G124" s="546"/>
      <c r="H124" s="567"/>
      <c r="I124" s="567"/>
    </row>
    <row r="125" spans="1:9" ht="13.15" customHeight="1" thickBot="1">
      <c r="A125" s="388"/>
      <c r="B125" s="527"/>
      <c r="C125" s="519" t="s">
        <v>2042</v>
      </c>
      <c r="D125" s="519" t="s">
        <v>1969</v>
      </c>
      <c r="E125" s="458"/>
      <c r="F125" s="528"/>
      <c r="G125" s="460">
        <f>G123+G122+G99+G95+G91+G85+G74+G58+G52+G39+G35+G26</f>
        <v>0</v>
      </c>
    </row>
    <row r="126" spans="1:9" ht="13.15" customHeight="1" thickBot="1">
      <c r="A126" s="461"/>
      <c r="B126" s="433"/>
      <c r="C126" s="434"/>
      <c r="D126" s="435"/>
      <c r="E126" s="434"/>
      <c r="F126" s="529"/>
      <c r="G126" s="463"/>
    </row>
    <row r="127" spans="1:9" ht="18.600000000000001" customHeight="1" thickBot="1">
      <c r="A127" s="530"/>
      <c r="B127" s="531"/>
      <c r="C127" s="532" t="s">
        <v>1965</v>
      </c>
      <c r="D127" s="533"/>
      <c r="E127" s="533"/>
      <c r="F127" s="534"/>
      <c r="G127" s="535">
        <f>G23</f>
        <v>0</v>
      </c>
    </row>
  </sheetData>
  <mergeCells count="1">
    <mergeCell ref="F2:G4"/>
  </mergeCells>
  <conditionalFormatting sqref="E25">
    <cfRule type="cellIs" dxfId="1" priority="2" stopIfTrue="1" operator="lessThan">
      <formula>0</formula>
    </cfRule>
  </conditionalFormatting>
  <conditionalFormatting sqref="E95">
    <cfRule type="cellIs" dxfId="0" priority="1" stopIfTrue="1" operator="lessThan">
      <formula>0</formula>
    </cfRule>
  </conditionalFormatting>
  <pageMargins left="0.55118100000000003" right="0.70866099999999999" top="0.78740200000000005" bottom="0.78740200000000005" header="0.31496099999999999" footer="0.31496099999999999"/>
  <pageSetup scale="63" orientation="portrait"/>
  <headerFooter>
    <oddFooter>&amp;L&amp;"Arial,Regular"&amp;10&amp;K000000ZS_HEYROVSKEHO_ESI&amp;C&amp;"Arial,Regular"&amp;10&amp;K000000&amp;P/&amp;N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zoomScaleNormal="100" workbookViewId="0">
      <selection activeCell="G28" sqref="G28"/>
    </sheetView>
  </sheetViews>
  <sheetFormatPr defaultRowHeight="15"/>
  <cols>
    <col min="1" max="1" width="9.1640625" style="575" customWidth="1"/>
    <col min="2" max="2" width="9.33203125" style="575"/>
    <col min="3" max="3" width="58.5" style="575" customWidth="1"/>
    <col min="4" max="4" width="8.33203125" style="575" customWidth="1"/>
    <col min="5" max="6" width="9.33203125" style="575"/>
    <col min="7" max="7" width="14.33203125" style="575" customWidth="1"/>
    <col min="8" max="256" width="9.33203125" style="575"/>
    <col min="257" max="257" width="9.1640625" style="575" customWidth="1"/>
    <col min="258" max="258" width="9.33203125" style="575"/>
    <col min="259" max="259" width="58.5" style="575" customWidth="1"/>
    <col min="260" max="260" width="8.33203125" style="575" customWidth="1"/>
    <col min="261" max="262" width="9.33203125" style="575"/>
    <col min="263" max="263" width="14.33203125" style="575" customWidth="1"/>
    <col min="264" max="512" width="9.33203125" style="575"/>
    <col min="513" max="513" width="9.1640625" style="575" customWidth="1"/>
    <col min="514" max="514" width="9.33203125" style="575"/>
    <col min="515" max="515" width="58.5" style="575" customWidth="1"/>
    <col min="516" max="516" width="8.33203125" style="575" customWidth="1"/>
    <col min="517" max="518" width="9.33203125" style="575"/>
    <col min="519" max="519" width="14.33203125" style="575" customWidth="1"/>
    <col min="520" max="768" width="9.33203125" style="575"/>
    <col min="769" max="769" width="9.1640625" style="575" customWidth="1"/>
    <col min="770" max="770" width="9.33203125" style="575"/>
    <col min="771" max="771" width="58.5" style="575" customWidth="1"/>
    <col min="772" max="772" width="8.33203125" style="575" customWidth="1"/>
    <col min="773" max="774" width="9.33203125" style="575"/>
    <col min="775" max="775" width="14.33203125" style="575" customWidth="1"/>
    <col min="776" max="1024" width="9.33203125" style="575"/>
    <col min="1025" max="1025" width="9.1640625" style="575" customWidth="1"/>
    <col min="1026" max="1026" width="9.33203125" style="575"/>
    <col min="1027" max="1027" width="58.5" style="575" customWidth="1"/>
    <col min="1028" max="1028" width="8.33203125" style="575" customWidth="1"/>
    <col min="1029" max="1030" width="9.33203125" style="575"/>
    <col min="1031" max="1031" width="14.33203125" style="575" customWidth="1"/>
    <col min="1032" max="1280" width="9.33203125" style="575"/>
    <col min="1281" max="1281" width="9.1640625" style="575" customWidth="1"/>
    <col min="1282" max="1282" width="9.33203125" style="575"/>
    <col min="1283" max="1283" width="58.5" style="575" customWidth="1"/>
    <col min="1284" max="1284" width="8.33203125" style="575" customWidth="1"/>
    <col min="1285" max="1286" width="9.33203125" style="575"/>
    <col min="1287" max="1287" width="14.33203125" style="575" customWidth="1"/>
    <col min="1288" max="1536" width="9.33203125" style="575"/>
    <col min="1537" max="1537" width="9.1640625" style="575" customWidth="1"/>
    <col min="1538" max="1538" width="9.33203125" style="575"/>
    <col min="1539" max="1539" width="58.5" style="575" customWidth="1"/>
    <col min="1540" max="1540" width="8.33203125" style="575" customWidth="1"/>
    <col min="1541" max="1542" width="9.33203125" style="575"/>
    <col min="1543" max="1543" width="14.33203125" style="575" customWidth="1"/>
    <col min="1544" max="1792" width="9.33203125" style="575"/>
    <col min="1793" max="1793" width="9.1640625" style="575" customWidth="1"/>
    <col min="1794" max="1794" width="9.33203125" style="575"/>
    <col min="1795" max="1795" width="58.5" style="575" customWidth="1"/>
    <col min="1796" max="1796" width="8.33203125" style="575" customWidth="1"/>
    <col min="1797" max="1798" width="9.33203125" style="575"/>
    <col min="1799" max="1799" width="14.33203125" style="575" customWidth="1"/>
    <col min="1800" max="2048" width="9.33203125" style="575"/>
    <col min="2049" max="2049" width="9.1640625" style="575" customWidth="1"/>
    <col min="2050" max="2050" width="9.33203125" style="575"/>
    <col min="2051" max="2051" width="58.5" style="575" customWidth="1"/>
    <col min="2052" max="2052" width="8.33203125" style="575" customWidth="1"/>
    <col min="2053" max="2054" width="9.33203125" style="575"/>
    <col min="2055" max="2055" width="14.33203125" style="575" customWidth="1"/>
    <col min="2056" max="2304" width="9.33203125" style="575"/>
    <col min="2305" max="2305" width="9.1640625" style="575" customWidth="1"/>
    <col min="2306" max="2306" width="9.33203125" style="575"/>
    <col min="2307" max="2307" width="58.5" style="575" customWidth="1"/>
    <col min="2308" max="2308" width="8.33203125" style="575" customWidth="1"/>
    <col min="2309" max="2310" width="9.33203125" style="575"/>
    <col min="2311" max="2311" width="14.33203125" style="575" customWidth="1"/>
    <col min="2312" max="2560" width="9.33203125" style="575"/>
    <col min="2561" max="2561" width="9.1640625" style="575" customWidth="1"/>
    <col min="2562" max="2562" width="9.33203125" style="575"/>
    <col min="2563" max="2563" width="58.5" style="575" customWidth="1"/>
    <col min="2564" max="2564" width="8.33203125" style="575" customWidth="1"/>
    <col min="2565" max="2566" width="9.33203125" style="575"/>
    <col min="2567" max="2567" width="14.33203125" style="575" customWidth="1"/>
    <col min="2568" max="2816" width="9.33203125" style="575"/>
    <col min="2817" max="2817" width="9.1640625" style="575" customWidth="1"/>
    <col min="2818" max="2818" width="9.33203125" style="575"/>
    <col min="2819" max="2819" width="58.5" style="575" customWidth="1"/>
    <col min="2820" max="2820" width="8.33203125" style="575" customWidth="1"/>
    <col min="2821" max="2822" width="9.33203125" style="575"/>
    <col min="2823" max="2823" width="14.33203125" style="575" customWidth="1"/>
    <col min="2824" max="3072" width="9.33203125" style="575"/>
    <col min="3073" max="3073" width="9.1640625" style="575" customWidth="1"/>
    <col min="3074" max="3074" width="9.33203125" style="575"/>
    <col min="3075" max="3075" width="58.5" style="575" customWidth="1"/>
    <col min="3076" max="3076" width="8.33203125" style="575" customWidth="1"/>
    <col min="3077" max="3078" width="9.33203125" style="575"/>
    <col min="3079" max="3079" width="14.33203125" style="575" customWidth="1"/>
    <col min="3080" max="3328" width="9.33203125" style="575"/>
    <col min="3329" max="3329" width="9.1640625" style="575" customWidth="1"/>
    <col min="3330" max="3330" width="9.33203125" style="575"/>
    <col min="3331" max="3331" width="58.5" style="575" customWidth="1"/>
    <col min="3332" max="3332" width="8.33203125" style="575" customWidth="1"/>
    <col min="3333" max="3334" width="9.33203125" style="575"/>
    <col min="3335" max="3335" width="14.33203125" style="575" customWidth="1"/>
    <col min="3336" max="3584" width="9.33203125" style="575"/>
    <col min="3585" max="3585" width="9.1640625" style="575" customWidth="1"/>
    <col min="3586" max="3586" width="9.33203125" style="575"/>
    <col min="3587" max="3587" width="58.5" style="575" customWidth="1"/>
    <col min="3588" max="3588" width="8.33203125" style="575" customWidth="1"/>
    <col min="3589" max="3590" width="9.33203125" style="575"/>
    <col min="3591" max="3591" width="14.33203125" style="575" customWidth="1"/>
    <col min="3592" max="3840" width="9.33203125" style="575"/>
    <col min="3841" max="3841" width="9.1640625" style="575" customWidth="1"/>
    <col min="3842" max="3842" width="9.33203125" style="575"/>
    <col min="3843" max="3843" width="58.5" style="575" customWidth="1"/>
    <col min="3844" max="3844" width="8.33203125" style="575" customWidth="1"/>
    <col min="3845" max="3846" width="9.33203125" style="575"/>
    <col min="3847" max="3847" width="14.33203125" style="575" customWidth="1"/>
    <col min="3848" max="4096" width="9.33203125" style="575"/>
    <col min="4097" max="4097" width="9.1640625" style="575" customWidth="1"/>
    <col min="4098" max="4098" width="9.33203125" style="575"/>
    <col min="4099" max="4099" width="58.5" style="575" customWidth="1"/>
    <col min="4100" max="4100" width="8.33203125" style="575" customWidth="1"/>
    <col min="4101" max="4102" width="9.33203125" style="575"/>
    <col min="4103" max="4103" width="14.33203125" style="575" customWidth="1"/>
    <col min="4104" max="4352" width="9.33203125" style="575"/>
    <col min="4353" max="4353" width="9.1640625" style="575" customWidth="1"/>
    <col min="4354" max="4354" width="9.33203125" style="575"/>
    <col min="4355" max="4355" width="58.5" style="575" customWidth="1"/>
    <col min="4356" max="4356" width="8.33203125" style="575" customWidth="1"/>
    <col min="4357" max="4358" width="9.33203125" style="575"/>
    <col min="4359" max="4359" width="14.33203125" style="575" customWidth="1"/>
    <col min="4360" max="4608" width="9.33203125" style="575"/>
    <col min="4609" max="4609" width="9.1640625" style="575" customWidth="1"/>
    <col min="4610" max="4610" width="9.33203125" style="575"/>
    <col min="4611" max="4611" width="58.5" style="575" customWidth="1"/>
    <col min="4612" max="4612" width="8.33203125" style="575" customWidth="1"/>
    <col min="4613" max="4614" width="9.33203125" style="575"/>
    <col min="4615" max="4615" width="14.33203125" style="575" customWidth="1"/>
    <col min="4616" max="4864" width="9.33203125" style="575"/>
    <col min="4865" max="4865" width="9.1640625" style="575" customWidth="1"/>
    <col min="4866" max="4866" width="9.33203125" style="575"/>
    <col min="4867" max="4867" width="58.5" style="575" customWidth="1"/>
    <col min="4868" max="4868" width="8.33203125" style="575" customWidth="1"/>
    <col min="4869" max="4870" width="9.33203125" style="575"/>
    <col min="4871" max="4871" width="14.33203125" style="575" customWidth="1"/>
    <col min="4872" max="5120" width="9.33203125" style="575"/>
    <col min="5121" max="5121" width="9.1640625" style="575" customWidth="1"/>
    <col min="5122" max="5122" width="9.33203125" style="575"/>
    <col min="5123" max="5123" width="58.5" style="575" customWidth="1"/>
    <col min="5124" max="5124" width="8.33203125" style="575" customWidth="1"/>
    <col min="5125" max="5126" width="9.33203125" style="575"/>
    <col min="5127" max="5127" width="14.33203125" style="575" customWidth="1"/>
    <col min="5128" max="5376" width="9.33203125" style="575"/>
    <col min="5377" max="5377" width="9.1640625" style="575" customWidth="1"/>
    <col min="5378" max="5378" width="9.33203125" style="575"/>
    <col min="5379" max="5379" width="58.5" style="575" customWidth="1"/>
    <col min="5380" max="5380" width="8.33203125" style="575" customWidth="1"/>
    <col min="5381" max="5382" width="9.33203125" style="575"/>
    <col min="5383" max="5383" width="14.33203125" style="575" customWidth="1"/>
    <col min="5384" max="5632" width="9.33203125" style="575"/>
    <col min="5633" max="5633" width="9.1640625" style="575" customWidth="1"/>
    <col min="5634" max="5634" width="9.33203125" style="575"/>
    <col min="5635" max="5635" width="58.5" style="575" customWidth="1"/>
    <col min="5636" max="5636" width="8.33203125" style="575" customWidth="1"/>
    <col min="5637" max="5638" width="9.33203125" style="575"/>
    <col min="5639" max="5639" width="14.33203125" style="575" customWidth="1"/>
    <col min="5640" max="5888" width="9.33203125" style="575"/>
    <col min="5889" max="5889" width="9.1640625" style="575" customWidth="1"/>
    <col min="5890" max="5890" width="9.33203125" style="575"/>
    <col min="5891" max="5891" width="58.5" style="575" customWidth="1"/>
    <col min="5892" max="5892" width="8.33203125" style="575" customWidth="1"/>
    <col min="5893" max="5894" width="9.33203125" style="575"/>
    <col min="5895" max="5895" width="14.33203125" style="575" customWidth="1"/>
    <col min="5896" max="6144" width="9.33203125" style="575"/>
    <col min="6145" max="6145" width="9.1640625" style="575" customWidth="1"/>
    <col min="6146" max="6146" width="9.33203125" style="575"/>
    <col min="6147" max="6147" width="58.5" style="575" customWidth="1"/>
    <col min="6148" max="6148" width="8.33203125" style="575" customWidth="1"/>
    <col min="6149" max="6150" width="9.33203125" style="575"/>
    <col min="6151" max="6151" width="14.33203125" style="575" customWidth="1"/>
    <col min="6152" max="6400" width="9.33203125" style="575"/>
    <col min="6401" max="6401" width="9.1640625" style="575" customWidth="1"/>
    <col min="6402" max="6402" width="9.33203125" style="575"/>
    <col min="6403" max="6403" width="58.5" style="575" customWidth="1"/>
    <col min="6404" max="6404" width="8.33203125" style="575" customWidth="1"/>
    <col min="6405" max="6406" width="9.33203125" style="575"/>
    <col min="6407" max="6407" width="14.33203125" style="575" customWidth="1"/>
    <col min="6408" max="6656" width="9.33203125" style="575"/>
    <col min="6657" max="6657" width="9.1640625" style="575" customWidth="1"/>
    <col min="6658" max="6658" width="9.33203125" style="575"/>
    <col min="6659" max="6659" width="58.5" style="575" customWidth="1"/>
    <col min="6660" max="6660" width="8.33203125" style="575" customWidth="1"/>
    <col min="6661" max="6662" width="9.33203125" style="575"/>
    <col min="6663" max="6663" width="14.33203125" style="575" customWidth="1"/>
    <col min="6664" max="6912" width="9.33203125" style="575"/>
    <col min="6913" max="6913" width="9.1640625" style="575" customWidth="1"/>
    <col min="6914" max="6914" width="9.33203125" style="575"/>
    <col min="6915" max="6915" width="58.5" style="575" customWidth="1"/>
    <col min="6916" max="6916" width="8.33203125" style="575" customWidth="1"/>
    <col min="6917" max="6918" width="9.33203125" style="575"/>
    <col min="6919" max="6919" width="14.33203125" style="575" customWidth="1"/>
    <col min="6920" max="7168" width="9.33203125" style="575"/>
    <col min="7169" max="7169" width="9.1640625" style="575" customWidth="1"/>
    <col min="7170" max="7170" width="9.33203125" style="575"/>
    <col min="7171" max="7171" width="58.5" style="575" customWidth="1"/>
    <col min="7172" max="7172" width="8.33203125" style="575" customWidth="1"/>
    <col min="7173" max="7174" width="9.33203125" style="575"/>
    <col min="7175" max="7175" width="14.33203125" style="575" customWidth="1"/>
    <col min="7176" max="7424" width="9.33203125" style="575"/>
    <col min="7425" max="7425" width="9.1640625" style="575" customWidth="1"/>
    <col min="7426" max="7426" width="9.33203125" style="575"/>
    <col min="7427" max="7427" width="58.5" style="575" customWidth="1"/>
    <col min="7428" max="7428" width="8.33203125" style="575" customWidth="1"/>
    <col min="7429" max="7430" width="9.33203125" style="575"/>
    <col min="7431" max="7431" width="14.33203125" style="575" customWidth="1"/>
    <col min="7432" max="7680" width="9.33203125" style="575"/>
    <col min="7681" max="7681" width="9.1640625" style="575" customWidth="1"/>
    <col min="7682" max="7682" width="9.33203125" style="575"/>
    <col min="7683" max="7683" width="58.5" style="575" customWidth="1"/>
    <col min="7684" max="7684" width="8.33203125" style="575" customWidth="1"/>
    <col min="7685" max="7686" width="9.33203125" style="575"/>
    <col min="7687" max="7687" width="14.33203125" style="575" customWidth="1"/>
    <col min="7688" max="7936" width="9.33203125" style="575"/>
    <col min="7937" max="7937" width="9.1640625" style="575" customWidth="1"/>
    <col min="7938" max="7938" width="9.33203125" style="575"/>
    <col min="7939" max="7939" width="58.5" style="575" customWidth="1"/>
    <col min="7940" max="7940" width="8.33203125" style="575" customWidth="1"/>
    <col min="7941" max="7942" width="9.33203125" style="575"/>
    <col min="7943" max="7943" width="14.33203125" style="575" customWidth="1"/>
    <col min="7944" max="8192" width="9.33203125" style="575"/>
    <col min="8193" max="8193" width="9.1640625" style="575" customWidth="1"/>
    <col min="8194" max="8194" width="9.33203125" style="575"/>
    <col min="8195" max="8195" width="58.5" style="575" customWidth="1"/>
    <col min="8196" max="8196" width="8.33203125" style="575" customWidth="1"/>
    <col min="8197" max="8198" width="9.33203125" style="575"/>
    <col min="8199" max="8199" width="14.33203125" style="575" customWidth="1"/>
    <col min="8200" max="8448" width="9.33203125" style="575"/>
    <col min="8449" max="8449" width="9.1640625" style="575" customWidth="1"/>
    <col min="8450" max="8450" width="9.33203125" style="575"/>
    <col min="8451" max="8451" width="58.5" style="575" customWidth="1"/>
    <col min="8452" max="8452" width="8.33203125" style="575" customWidth="1"/>
    <col min="8453" max="8454" width="9.33203125" style="575"/>
    <col min="8455" max="8455" width="14.33203125" style="575" customWidth="1"/>
    <col min="8456" max="8704" width="9.33203125" style="575"/>
    <col min="8705" max="8705" width="9.1640625" style="575" customWidth="1"/>
    <col min="8706" max="8706" width="9.33203125" style="575"/>
    <col min="8707" max="8707" width="58.5" style="575" customWidth="1"/>
    <col min="8708" max="8708" width="8.33203125" style="575" customWidth="1"/>
    <col min="8709" max="8710" width="9.33203125" style="575"/>
    <col min="8711" max="8711" width="14.33203125" style="575" customWidth="1"/>
    <col min="8712" max="8960" width="9.33203125" style="575"/>
    <col min="8961" max="8961" width="9.1640625" style="575" customWidth="1"/>
    <col min="8962" max="8962" width="9.33203125" style="575"/>
    <col min="8963" max="8963" width="58.5" style="575" customWidth="1"/>
    <col min="8964" max="8964" width="8.33203125" style="575" customWidth="1"/>
    <col min="8965" max="8966" width="9.33203125" style="575"/>
    <col min="8967" max="8967" width="14.33203125" style="575" customWidth="1"/>
    <col min="8968" max="9216" width="9.33203125" style="575"/>
    <col min="9217" max="9217" width="9.1640625" style="575" customWidth="1"/>
    <col min="9218" max="9218" width="9.33203125" style="575"/>
    <col min="9219" max="9219" width="58.5" style="575" customWidth="1"/>
    <col min="9220" max="9220" width="8.33203125" style="575" customWidth="1"/>
    <col min="9221" max="9222" width="9.33203125" style="575"/>
    <col min="9223" max="9223" width="14.33203125" style="575" customWidth="1"/>
    <col min="9224" max="9472" width="9.33203125" style="575"/>
    <col min="9473" max="9473" width="9.1640625" style="575" customWidth="1"/>
    <col min="9474" max="9474" width="9.33203125" style="575"/>
    <col min="9475" max="9475" width="58.5" style="575" customWidth="1"/>
    <col min="9476" max="9476" width="8.33203125" style="575" customWidth="1"/>
    <col min="9477" max="9478" width="9.33203125" style="575"/>
    <col min="9479" max="9479" width="14.33203125" style="575" customWidth="1"/>
    <col min="9480" max="9728" width="9.33203125" style="575"/>
    <col min="9729" max="9729" width="9.1640625" style="575" customWidth="1"/>
    <col min="9730" max="9730" width="9.33203125" style="575"/>
    <col min="9731" max="9731" width="58.5" style="575" customWidth="1"/>
    <col min="9732" max="9732" width="8.33203125" style="575" customWidth="1"/>
    <col min="9733" max="9734" width="9.33203125" style="575"/>
    <col min="9735" max="9735" width="14.33203125" style="575" customWidth="1"/>
    <col min="9736" max="9984" width="9.33203125" style="575"/>
    <col min="9985" max="9985" width="9.1640625" style="575" customWidth="1"/>
    <col min="9986" max="9986" width="9.33203125" style="575"/>
    <col min="9987" max="9987" width="58.5" style="575" customWidth="1"/>
    <col min="9988" max="9988" width="8.33203125" style="575" customWidth="1"/>
    <col min="9989" max="9990" width="9.33203125" style="575"/>
    <col min="9991" max="9991" width="14.33203125" style="575" customWidth="1"/>
    <col min="9992" max="10240" width="9.33203125" style="575"/>
    <col min="10241" max="10241" width="9.1640625" style="575" customWidth="1"/>
    <col min="10242" max="10242" width="9.33203125" style="575"/>
    <col min="10243" max="10243" width="58.5" style="575" customWidth="1"/>
    <col min="10244" max="10244" width="8.33203125" style="575" customWidth="1"/>
    <col min="10245" max="10246" width="9.33203125" style="575"/>
    <col min="10247" max="10247" width="14.33203125" style="575" customWidth="1"/>
    <col min="10248" max="10496" width="9.33203125" style="575"/>
    <col min="10497" max="10497" width="9.1640625" style="575" customWidth="1"/>
    <col min="10498" max="10498" width="9.33203125" style="575"/>
    <col min="10499" max="10499" width="58.5" style="575" customWidth="1"/>
    <col min="10500" max="10500" width="8.33203125" style="575" customWidth="1"/>
    <col min="10501" max="10502" width="9.33203125" style="575"/>
    <col min="10503" max="10503" width="14.33203125" style="575" customWidth="1"/>
    <col min="10504" max="10752" width="9.33203125" style="575"/>
    <col min="10753" max="10753" width="9.1640625" style="575" customWidth="1"/>
    <col min="10754" max="10754" width="9.33203125" style="575"/>
    <col min="10755" max="10755" width="58.5" style="575" customWidth="1"/>
    <col min="10756" max="10756" width="8.33203125" style="575" customWidth="1"/>
    <col min="10757" max="10758" width="9.33203125" style="575"/>
    <col min="10759" max="10759" width="14.33203125" style="575" customWidth="1"/>
    <col min="10760" max="11008" width="9.33203125" style="575"/>
    <col min="11009" max="11009" width="9.1640625" style="575" customWidth="1"/>
    <col min="11010" max="11010" width="9.33203125" style="575"/>
    <col min="11011" max="11011" width="58.5" style="575" customWidth="1"/>
    <col min="11012" max="11012" width="8.33203125" style="575" customWidth="1"/>
    <col min="11013" max="11014" width="9.33203125" style="575"/>
    <col min="11015" max="11015" width="14.33203125" style="575" customWidth="1"/>
    <col min="11016" max="11264" width="9.33203125" style="575"/>
    <col min="11265" max="11265" width="9.1640625" style="575" customWidth="1"/>
    <col min="11266" max="11266" width="9.33203125" style="575"/>
    <col min="11267" max="11267" width="58.5" style="575" customWidth="1"/>
    <col min="11268" max="11268" width="8.33203125" style="575" customWidth="1"/>
    <col min="11269" max="11270" width="9.33203125" style="575"/>
    <col min="11271" max="11271" width="14.33203125" style="575" customWidth="1"/>
    <col min="11272" max="11520" width="9.33203125" style="575"/>
    <col min="11521" max="11521" width="9.1640625" style="575" customWidth="1"/>
    <col min="11522" max="11522" width="9.33203125" style="575"/>
    <col min="11523" max="11523" width="58.5" style="575" customWidth="1"/>
    <col min="11524" max="11524" width="8.33203125" style="575" customWidth="1"/>
    <col min="11525" max="11526" width="9.33203125" style="575"/>
    <col min="11527" max="11527" width="14.33203125" style="575" customWidth="1"/>
    <col min="11528" max="11776" width="9.33203125" style="575"/>
    <col min="11777" max="11777" width="9.1640625" style="575" customWidth="1"/>
    <col min="11778" max="11778" width="9.33203125" style="575"/>
    <col min="11779" max="11779" width="58.5" style="575" customWidth="1"/>
    <col min="11780" max="11780" width="8.33203125" style="575" customWidth="1"/>
    <col min="11781" max="11782" width="9.33203125" style="575"/>
    <col min="11783" max="11783" width="14.33203125" style="575" customWidth="1"/>
    <col min="11784" max="12032" width="9.33203125" style="575"/>
    <col min="12033" max="12033" width="9.1640625" style="575" customWidth="1"/>
    <col min="12034" max="12034" width="9.33203125" style="575"/>
    <col min="12035" max="12035" width="58.5" style="575" customWidth="1"/>
    <col min="12036" max="12036" width="8.33203125" style="575" customWidth="1"/>
    <col min="12037" max="12038" width="9.33203125" style="575"/>
    <col min="12039" max="12039" width="14.33203125" style="575" customWidth="1"/>
    <col min="12040" max="12288" width="9.33203125" style="575"/>
    <col min="12289" max="12289" width="9.1640625" style="575" customWidth="1"/>
    <col min="12290" max="12290" width="9.33203125" style="575"/>
    <col min="12291" max="12291" width="58.5" style="575" customWidth="1"/>
    <col min="12292" max="12292" width="8.33203125" style="575" customWidth="1"/>
    <col min="12293" max="12294" width="9.33203125" style="575"/>
    <col min="12295" max="12295" width="14.33203125" style="575" customWidth="1"/>
    <col min="12296" max="12544" width="9.33203125" style="575"/>
    <col min="12545" max="12545" width="9.1640625" style="575" customWidth="1"/>
    <col min="12546" max="12546" width="9.33203125" style="575"/>
    <col min="12547" max="12547" width="58.5" style="575" customWidth="1"/>
    <col min="12548" max="12548" width="8.33203125" style="575" customWidth="1"/>
    <col min="12549" max="12550" width="9.33203125" style="575"/>
    <col min="12551" max="12551" width="14.33203125" style="575" customWidth="1"/>
    <col min="12552" max="12800" width="9.33203125" style="575"/>
    <col min="12801" max="12801" width="9.1640625" style="575" customWidth="1"/>
    <col min="12802" max="12802" width="9.33203125" style="575"/>
    <col min="12803" max="12803" width="58.5" style="575" customWidth="1"/>
    <col min="12804" max="12804" width="8.33203125" style="575" customWidth="1"/>
    <col min="12805" max="12806" width="9.33203125" style="575"/>
    <col min="12807" max="12807" width="14.33203125" style="575" customWidth="1"/>
    <col min="12808" max="13056" width="9.33203125" style="575"/>
    <col min="13057" max="13057" width="9.1640625" style="575" customWidth="1"/>
    <col min="13058" max="13058" width="9.33203125" style="575"/>
    <col min="13059" max="13059" width="58.5" style="575" customWidth="1"/>
    <col min="13060" max="13060" width="8.33203125" style="575" customWidth="1"/>
    <col min="13061" max="13062" width="9.33203125" style="575"/>
    <col min="13063" max="13063" width="14.33203125" style="575" customWidth="1"/>
    <col min="13064" max="13312" width="9.33203125" style="575"/>
    <col min="13313" max="13313" width="9.1640625" style="575" customWidth="1"/>
    <col min="13314" max="13314" width="9.33203125" style="575"/>
    <col min="13315" max="13315" width="58.5" style="575" customWidth="1"/>
    <col min="13316" max="13316" width="8.33203125" style="575" customWidth="1"/>
    <col min="13317" max="13318" width="9.33203125" style="575"/>
    <col min="13319" max="13319" width="14.33203125" style="575" customWidth="1"/>
    <col min="13320" max="13568" width="9.33203125" style="575"/>
    <col min="13569" max="13569" width="9.1640625" style="575" customWidth="1"/>
    <col min="13570" max="13570" width="9.33203125" style="575"/>
    <col min="13571" max="13571" width="58.5" style="575" customWidth="1"/>
    <col min="13572" max="13572" width="8.33203125" style="575" customWidth="1"/>
    <col min="13573" max="13574" width="9.33203125" style="575"/>
    <col min="13575" max="13575" width="14.33203125" style="575" customWidth="1"/>
    <col min="13576" max="13824" width="9.33203125" style="575"/>
    <col min="13825" max="13825" width="9.1640625" style="575" customWidth="1"/>
    <col min="13826" max="13826" width="9.33203125" style="575"/>
    <col min="13827" max="13827" width="58.5" style="575" customWidth="1"/>
    <col min="13828" max="13828" width="8.33203125" style="575" customWidth="1"/>
    <col min="13829" max="13830" width="9.33203125" style="575"/>
    <col min="13831" max="13831" width="14.33203125" style="575" customWidth="1"/>
    <col min="13832" max="14080" width="9.33203125" style="575"/>
    <col min="14081" max="14081" width="9.1640625" style="575" customWidth="1"/>
    <col min="14082" max="14082" width="9.33203125" style="575"/>
    <col min="14083" max="14083" width="58.5" style="575" customWidth="1"/>
    <col min="14084" max="14084" width="8.33203125" style="575" customWidth="1"/>
    <col min="14085" max="14086" width="9.33203125" style="575"/>
    <col min="14087" max="14087" width="14.33203125" style="575" customWidth="1"/>
    <col min="14088" max="14336" width="9.33203125" style="575"/>
    <col min="14337" max="14337" width="9.1640625" style="575" customWidth="1"/>
    <col min="14338" max="14338" width="9.33203125" style="575"/>
    <col min="14339" max="14339" width="58.5" style="575" customWidth="1"/>
    <col min="14340" max="14340" width="8.33203125" style="575" customWidth="1"/>
    <col min="14341" max="14342" width="9.33203125" style="575"/>
    <col min="14343" max="14343" width="14.33203125" style="575" customWidth="1"/>
    <col min="14344" max="14592" width="9.33203125" style="575"/>
    <col min="14593" max="14593" width="9.1640625" style="575" customWidth="1"/>
    <col min="14594" max="14594" width="9.33203125" style="575"/>
    <col min="14595" max="14595" width="58.5" style="575" customWidth="1"/>
    <col min="14596" max="14596" width="8.33203125" style="575" customWidth="1"/>
    <col min="14597" max="14598" width="9.33203125" style="575"/>
    <col min="14599" max="14599" width="14.33203125" style="575" customWidth="1"/>
    <col min="14600" max="14848" width="9.33203125" style="575"/>
    <col min="14849" max="14849" width="9.1640625" style="575" customWidth="1"/>
    <col min="14850" max="14850" width="9.33203125" style="575"/>
    <col min="14851" max="14851" width="58.5" style="575" customWidth="1"/>
    <col min="14852" max="14852" width="8.33203125" style="575" customWidth="1"/>
    <col min="14853" max="14854" width="9.33203125" style="575"/>
    <col min="14855" max="14855" width="14.33203125" style="575" customWidth="1"/>
    <col min="14856" max="15104" width="9.33203125" style="575"/>
    <col min="15105" max="15105" width="9.1640625" style="575" customWidth="1"/>
    <col min="15106" max="15106" width="9.33203125" style="575"/>
    <col min="15107" max="15107" width="58.5" style="575" customWidth="1"/>
    <col min="15108" max="15108" width="8.33203125" style="575" customWidth="1"/>
    <col min="15109" max="15110" width="9.33203125" style="575"/>
    <col min="15111" max="15111" width="14.33203125" style="575" customWidth="1"/>
    <col min="15112" max="15360" width="9.33203125" style="575"/>
    <col min="15361" max="15361" width="9.1640625" style="575" customWidth="1"/>
    <col min="15362" max="15362" width="9.33203125" style="575"/>
    <col min="15363" max="15363" width="58.5" style="575" customWidth="1"/>
    <col min="15364" max="15364" width="8.33203125" style="575" customWidth="1"/>
    <col min="15365" max="15366" width="9.33203125" style="575"/>
    <col min="15367" max="15367" width="14.33203125" style="575" customWidth="1"/>
    <col min="15368" max="15616" width="9.33203125" style="575"/>
    <col min="15617" max="15617" width="9.1640625" style="575" customWidth="1"/>
    <col min="15618" max="15618" width="9.33203125" style="575"/>
    <col min="15619" max="15619" width="58.5" style="575" customWidth="1"/>
    <col min="15620" max="15620" width="8.33203125" style="575" customWidth="1"/>
    <col min="15621" max="15622" width="9.33203125" style="575"/>
    <col min="15623" max="15623" width="14.33203125" style="575" customWidth="1"/>
    <col min="15624" max="15872" width="9.33203125" style="575"/>
    <col min="15873" max="15873" width="9.1640625" style="575" customWidth="1"/>
    <col min="15874" max="15874" width="9.33203125" style="575"/>
    <col min="15875" max="15875" width="58.5" style="575" customWidth="1"/>
    <col min="15876" max="15876" width="8.33203125" style="575" customWidth="1"/>
    <col min="15877" max="15878" width="9.33203125" style="575"/>
    <col min="15879" max="15879" width="14.33203125" style="575" customWidth="1"/>
    <col min="15880" max="16128" width="9.33203125" style="575"/>
    <col min="16129" max="16129" width="9.1640625" style="575" customWidth="1"/>
    <col min="16130" max="16130" width="9.33203125" style="575"/>
    <col min="16131" max="16131" width="58.5" style="575" customWidth="1"/>
    <col min="16132" max="16132" width="8.33203125" style="575" customWidth="1"/>
    <col min="16133" max="16134" width="9.33203125" style="575"/>
    <col min="16135" max="16135" width="14.33203125" style="575" customWidth="1"/>
    <col min="16136" max="16384" width="9.33203125" style="575"/>
  </cols>
  <sheetData>
    <row r="2" spans="1:8" ht="18">
      <c r="A2" s="571" t="s">
        <v>869</v>
      </c>
      <c r="B2" s="572"/>
      <c r="C2" s="573"/>
      <c r="D2" s="572"/>
      <c r="E2" s="574"/>
      <c r="F2" s="574"/>
      <c r="G2" s="574"/>
    </row>
    <row r="3" spans="1:8">
      <c r="A3" s="576" t="s">
        <v>2127</v>
      </c>
      <c r="B3" s="572"/>
      <c r="C3" s="573"/>
      <c r="D3" s="572"/>
      <c r="E3" s="574"/>
      <c r="F3" s="574"/>
      <c r="G3" s="574"/>
    </row>
    <row r="4" spans="1:8">
      <c r="A4" s="577"/>
      <c r="B4" s="572"/>
      <c r="C4" s="578"/>
      <c r="D4" s="579"/>
      <c r="E4" s="572"/>
      <c r="F4" s="572"/>
      <c r="G4" s="572"/>
    </row>
    <row r="5" spans="1:8">
      <c r="A5" s="580" t="s">
        <v>1778</v>
      </c>
      <c r="B5" s="580" t="s">
        <v>2128</v>
      </c>
      <c r="C5" s="580" t="s">
        <v>2129</v>
      </c>
      <c r="D5" s="580" t="s">
        <v>2130</v>
      </c>
      <c r="E5" s="580" t="s">
        <v>2131</v>
      </c>
      <c r="F5" s="580" t="s">
        <v>2132</v>
      </c>
      <c r="G5" s="580" t="s">
        <v>2133</v>
      </c>
    </row>
    <row r="6" spans="1:8">
      <c r="A6" s="581"/>
      <c r="B6" s="580"/>
      <c r="C6" s="580" t="s">
        <v>2134</v>
      </c>
      <c r="D6" s="580"/>
      <c r="E6" s="581"/>
      <c r="F6" s="581"/>
      <c r="G6" s="581"/>
    </row>
    <row r="7" spans="1:8">
      <c r="A7" s="581"/>
      <c r="B7" s="582"/>
      <c r="C7" s="583" t="s">
        <v>2135</v>
      </c>
      <c r="D7" s="584"/>
      <c r="E7" s="584"/>
      <c r="F7" s="584"/>
      <c r="G7" s="584"/>
    </row>
    <row r="8" spans="1:8" ht="39">
      <c r="A8" s="581"/>
      <c r="B8" s="585" t="s">
        <v>2136</v>
      </c>
      <c r="C8" s="586" t="s">
        <v>2137</v>
      </c>
      <c r="D8" s="587" t="s">
        <v>1967</v>
      </c>
      <c r="E8" s="587">
        <v>6</v>
      </c>
      <c r="F8" s="587"/>
      <c r="G8" s="587">
        <f>F8*E8</f>
        <v>0</v>
      </c>
      <c r="H8" s="588"/>
    </row>
    <row r="9" spans="1:8" ht="39">
      <c r="A9" s="581"/>
      <c r="B9" s="585" t="s">
        <v>2138</v>
      </c>
      <c r="C9" s="586" t="s">
        <v>2139</v>
      </c>
      <c r="D9" s="587" t="s">
        <v>1967</v>
      </c>
      <c r="E9" s="587">
        <v>3</v>
      </c>
      <c r="F9" s="587"/>
      <c r="G9" s="587">
        <f t="shared" ref="G9:G21" si="0">F9*E9</f>
        <v>0</v>
      </c>
      <c r="H9" s="588"/>
    </row>
    <row r="10" spans="1:8">
      <c r="A10" s="581"/>
      <c r="B10" s="585" t="s">
        <v>2140</v>
      </c>
      <c r="C10" s="586" t="s">
        <v>2141</v>
      </c>
      <c r="D10" s="587" t="s">
        <v>2142</v>
      </c>
      <c r="E10" s="587">
        <v>5</v>
      </c>
      <c r="F10" s="587"/>
      <c r="G10" s="587">
        <f t="shared" si="0"/>
        <v>0</v>
      </c>
      <c r="H10" s="588"/>
    </row>
    <row r="11" spans="1:8">
      <c r="A11" s="581"/>
      <c r="B11" s="585" t="s">
        <v>2143</v>
      </c>
      <c r="C11" s="586" t="s">
        <v>2144</v>
      </c>
      <c r="D11" s="587" t="s">
        <v>2142</v>
      </c>
      <c r="E11" s="587">
        <v>10</v>
      </c>
      <c r="F11" s="587"/>
      <c r="G11" s="587">
        <f t="shared" si="0"/>
        <v>0</v>
      </c>
      <c r="H11" s="588"/>
    </row>
    <row r="12" spans="1:8">
      <c r="A12" s="581"/>
      <c r="B12" s="585" t="s">
        <v>2145</v>
      </c>
      <c r="C12" s="586" t="s">
        <v>2146</v>
      </c>
      <c r="D12" s="587" t="s">
        <v>2142</v>
      </c>
      <c r="E12" s="587">
        <v>26</v>
      </c>
      <c r="F12" s="587"/>
      <c r="G12" s="587">
        <f t="shared" si="0"/>
        <v>0</v>
      </c>
      <c r="H12" s="588"/>
    </row>
    <row r="13" spans="1:8">
      <c r="A13" s="581"/>
      <c r="B13" s="585" t="s">
        <v>2147</v>
      </c>
      <c r="C13" s="586" t="s">
        <v>2148</v>
      </c>
      <c r="D13" s="587" t="s">
        <v>2142</v>
      </c>
      <c r="E13" s="587">
        <v>15</v>
      </c>
      <c r="F13" s="587"/>
      <c r="G13" s="587">
        <f t="shared" si="0"/>
        <v>0</v>
      </c>
      <c r="H13" s="588"/>
    </row>
    <row r="14" spans="1:8">
      <c r="A14" s="581"/>
      <c r="B14" s="585" t="s">
        <v>2149</v>
      </c>
      <c r="C14" s="586" t="s">
        <v>2150</v>
      </c>
      <c r="D14" s="587" t="s">
        <v>1547</v>
      </c>
      <c r="E14" s="587">
        <v>1</v>
      </c>
      <c r="F14" s="587"/>
      <c r="G14" s="587">
        <f t="shared" si="0"/>
        <v>0</v>
      </c>
      <c r="H14" s="588"/>
    </row>
    <row r="15" spans="1:8">
      <c r="A15" s="589"/>
      <c r="B15" s="585" t="s">
        <v>2151</v>
      </c>
      <c r="C15" s="586" t="s">
        <v>2152</v>
      </c>
      <c r="D15" s="587" t="s">
        <v>1547</v>
      </c>
      <c r="E15" s="587">
        <v>1</v>
      </c>
      <c r="F15" s="587"/>
      <c r="G15" s="590">
        <f t="shared" si="0"/>
        <v>0</v>
      </c>
    </row>
    <row r="16" spans="1:8">
      <c r="A16" s="589"/>
      <c r="B16" s="585" t="s">
        <v>2153</v>
      </c>
      <c r="C16" s="586" t="s">
        <v>2154</v>
      </c>
      <c r="D16" s="587" t="s">
        <v>1547</v>
      </c>
      <c r="E16" s="587">
        <v>1</v>
      </c>
      <c r="F16" s="587"/>
      <c r="G16" s="587">
        <f t="shared" si="0"/>
        <v>0</v>
      </c>
    </row>
    <row r="17" spans="1:7">
      <c r="A17" s="589"/>
      <c r="B17" s="585" t="s">
        <v>2155</v>
      </c>
      <c r="C17" s="586" t="s">
        <v>2156</v>
      </c>
      <c r="D17" s="587" t="s">
        <v>1547</v>
      </c>
      <c r="E17" s="587">
        <v>1</v>
      </c>
      <c r="F17" s="587"/>
      <c r="G17" s="587">
        <f t="shared" si="0"/>
        <v>0</v>
      </c>
    </row>
    <row r="18" spans="1:7">
      <c r="A18" s="589"/>
      <c r="B18" s="585" t="s">
        <v>2157</v>
      </c>
      <c r="C18" s="586" t="s">
        <v>2158</v>
      </c>
      <c r="D18" s="587" t="s">
        <v>1547</v>
      </c>
      <c r="E18" s="587">
        <v>1</v>
      </c>
      <c r="F18" s="587"/>
      <c r="G18" s="587">
        <f t="shared" si="0"/>
        <v>0</v>
      </c>
    </row>
    <row r="19" spans="1:7">
      <c r="A19" s="589"/>
      <c r="B19" s="585" t="s">
        <v>2159</v>
      </c>
      <c r="C19" s="586" t="s">
        <v>2160</v>
      </c>
      <c r="D19" s="587" t="s">
        <v>1547</v>
      </c>
      <c r="E19" s="587">
        <v>1</v>
      </c>
      <c r="F19" s="587"/>
      <c r="G19" s="587">
        <f t="shared" si="0"/>
        <v>0</v>
      </c>
    </row>
    <row r="20" spans="1:7">
      <c r="A20" s="589"/>
      <c r="B20" s="585" t="s">
        <v>2161</v>
      </c>
      <c r="C20" s="586" t="s">
        <v>2162</v>
      </c>
      <c r="D20" s="587" t="s">
        <v>1547</v>
      </c>
      <c r="E20" s="587">
        <v>1</v>
      </c>
      <c r="F20" s="587"/>
      <c r="G20" s="587">
        <f t="shared" si="0"/>
        <v>0</v>
      </c>
    </row>
    <row r="21" spans="1:7">
      <c r="A21" s="589"/>
      <c r="B21" s="585" t="s">
        <v>2163</v>
      </c>
      <c r="C21" s="586" t="s">
        <v>2164</v>
      </c>
      <c r="D21" s="587" t="s">
        <v>1547</v>
      </c>
      <c r="E21" s="587">
        <v>1</v>
      </c>
      <c r="F21" s="587"/>
      <c r="G21" s="587">
        <f t="shared" si="0"/>
        <v>0</v>
      </c>
    </row>
    <row r="22" spans="1:7">
      <c r="A22" s="589"/>
      <c r="B22" s="589"/>
      <c r="C22" s="591"/>
      <c r="D22" s="587"/>
      <c r="E22" s="587"/>
      <c r="F22" s="587"/>
      <c r="G22" s="587"/>
    </row>
    <row r="23" spans="1:7">
      <c r="A23" s="589"/>
      <c r="B23" s="589"/>
      <c r="C23" s="592" t="s">
        <v>1653</v>
      </c>
      <c r="D23" s="587"/>
      <c r="E23" s="587"/>
      <c r="F23" s="587"/>
      <c r="G23" s="587"/>
    </row>
    <row r="24" spans="1:7">
      <c r="A24" s="589"/>
      <c r="B24" s="589"/>
      <c r="C24" s="586" t="s">
        <v>2165</v>
      </c>
      <c r="D24" s="587" t="s">
        <v>1547</v>
      </c>
      <c r="E24" s="587">
        <v>1</v>
      </c>
      <c r="F24" s="587"/>
      <c r="G24" s="587">
        <f>F24*E24</f>
        <v>0</v>
      </c>
    </row>
    <row r="25" spans="1:7">
      <c r="A25" s="589"/>
      <c r="B25" s="589"/>
      <c r="C25" s="593"/>
      <c r="D25" s="587"/>
      <c r="E25" s="594"/>
      <c r="F25" s="594"/>
      <c r="G25" s="594"/>
    </row>
    <row r="26" spans="1:7">
      <c r="F26" s="575" t="s">
        <v>2166</v>
      </c>
      <c r="G26" s="575">
        <f>0.2*SUM(G8:G21)</f>
        <v>0</v>
      </c>
    </row>
    <row r="27" spans="1:7">
      <c r="F27" s="575" t="s">
        <v>2167</v>
      </c>
      <c r="G27" s="575">
        <f>G26+SUM(G8:G21)+G24</f>
        <v>0</v>
      </c>
    </row>
    <row r="28" spans="1:7" s="595" customFormat="1">
      <c r="F28" s="595" t="s">
        <v>1969</v>
      </c>
      <c r="G28" s="595">
        <f>SUM(G26:G27)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597" t="s">
        <v>6</v>
      </c>
      <c r="M2" s="598"/>
      <c r="N2" s="598"/>
      <c r="O2" s="598"/>
      <c r="P2" s="598"/>
      <c r="Q2" s="598"/>
      <c r="R2" s="598"/>
      <c r="S2" s="598"/>
      <c r="T2" s="598"/>
      <c r="U2" s="598"/>
      <c r="V2" s="598"/>
      <c r="AT2" s="20" t="s">
        <v>88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</row>
    <row r="4" spans="1:46" s="1" customFormat="1" ht="24.95" customHeight="1">
      <c r="B4" s="23"/>
      <c r="D4" s="24" t="s">
        <v>89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636" t="str">
        <f>'Rekapitulace stavby'!K6</f>
        <v>Stavební úprava - DS Kotorská, Kotorská 1590/40, Praha 4 - Nusle</v>
      </c>
      <c r="F7" s="637"/>
      <c r="G7" s="637"/>
      <c r="H7" s="637"/>
      <c r="L7" s="23"/>
    </row>
    <row r="8" spans="1:46" s="2" customFormat="1" ht="12" customHeight="1">
      <c r="A8" s="35"/>
      <c r="B8" s="36"/>
      <c r="C8" s="35"/>
      <c r="D8" s="30" t="s">
        <v>90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602" t="s">
        <v>1535</v>
      </c>
      <c r="F9" s="635"/>
      <c r="G9" s="635"/>
      <c r="H9" s="635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 t="str">
        <f>'Rekapitulace stavby'!AN8</f>
        <v>3. 10. 2025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25</v>
      </c>
      <c r="E14" s="35"/>
      <c r="F14" s="35"/>
      <c r="G14" s="35"/>
      <c r="H14" s="35"/>
      <c r="I14" s="30" t="s">
        <v>26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28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29</v>
      </c>
      <c r="E17" s="35"/>
      <c r="F17" s="35"/>
      <c r="G17" s="35"/>
      <c r="H17" s="35"/>
      <c r="I17" s="30" t="s">
        <v>26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638" t="str">
        <f>'Rekapitulace stavby'!E14</f>
        <v>Vyplň údaj</v>
      </c>
      <c r="F18" s="627"/>
      <c r="G18" s="627"/>
      <c r="H18" s="627"/>
      <c r="I18" s="30" t="s">
        <v>28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31</v>
      </c>
      <c r="E20" s="35"/>
      <c r="F20" s="35"/>
      <c r="G20" s="35"/>
      <c r="H20" s="35"/>
      <c r="I20" s="30" t="s">
        <v>26</v>
      </c>
      <c r="J20" s="28" t="s">
        <v>3</v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">
        <v>32</v>
      </c>
      <c r="F21" s="35"/>
      <c r="G21" s="35"/>
      <c r="H21" s="35"/>
      <c r="I21" s="30" t="s">
        <v>28</v>
      </c>
      <c r="J21" s="28" t="s">
        <v>3</v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34</v>
      </c>
      <c r="E23" s="35"/>
      <c r="F23" s="35"/>
      <c r="G23" s="35"/>
      <c r="H23" s="35"/>
      <c r="I23" s="30" t="s">
        <v>26</v>
      </c>
      <c r="J23" s="28" t="s">
        <v>3</v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">
        <v>35</v>
      </c>
      <c r="F24" s="35"/>
      <c r="G24" s="35"/>
      <c r="H24" s="35"/>
      <c r="I24" s="30" t="s">
        <v>28</v>
      </c>
      <c r="J24" s="28" t="s">
        <v>3</v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36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631" t="s">
        <v>3</v>
      </c>
      <c r="F27" s="631"/>
      <c r="G27" s="631"/>
      <c r="H27" s="63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38</v>
      </c>
      <c r="E30" s="35"/>
      <c r="F30" s="35"/>
      <c r="G30" s="35"/>
      <c r="H30" s="35"/>
      <c r="I30" s="35"/>
      <c r="J30" s="69">
        <f>ROUND(J85,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40</v>
      </c>
      <c r="G32" s="35"/>
      <c r="H32" s="35"/>
      <c r="I32" s="39" t="s">
        <v>39</v>
      </c>
      <c r="J32" s="39" t="s">
        <v>41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42</v>
      </c>
      <c r="E33" s="30" t="s">
        <v>43</v>
      </c>
      <c r="F33" s="98">
        <f>ROUND((SUM(BE85:BE105)),  2)</f>
        <v>0</v>
      </c>
      <c r="G33" s="35"/>
      <c r="H33" s="35"/>
      <c r="I33" s="99">
        <v>0.21</v>
      </c>
      <c r="J33" s="98">
        <f>ROUND(((SUM(BE85:BE105))*I33),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44</v>
      </c>
      <c r="F34" s="98">
        <f>ROUND((SUM(BF85:BF105)),  2)</f>
        <v>0</v>
      </c>
      <c r="G34" s="35"/>
      <c r="H34" s="35"/>
      <c r="I34" s="99">
        <v>0.12</v>
      </c>
      <c r="J34" s="98">
        <f>ROUND(((SUM(BF85:BF105))*I34),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45</v>
      </c>
      <c r="F35" s="98">
        <f>ROUND((SUM(BG85:BG105)),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46</v>
      </c>
      <c r="F36" s="98">
        <f>ROUND((SUM(BH85:BH105)),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47</v>
      </c>
      <c r="F37" s="98">
        <f>ROUND((SUM(BI85:BI105)),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48</v>
      </c>
      <c r="E39" s="58"/>
      <c r="F39" s="58"/>
      <c r="G39" s="102" t="s">
        <v>49</v>
      </c>
      <c r="H39" s="103" t="s">
        <v>50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92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636" t="str">
        <f>E7</f>
        <v>Stavební úprava - DS Kotorská, Kotorská 1590/40, Praha 4 - Nusle</v>
      </c>
      <c r="F48" s="637"/>
      <c r="G48" s="637"/>
      <c r="H48" s="637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602" t="str">
        <f>E9</f>
        <v>03 - VRN - vedlejší rozpočtové náklady</v>
      </c>
      <c r="F50" s="635"/>
      <c r="G50" s="635"/>
      <c r="H50" s="635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 xml:space="preserve"> Kotorská 1590/40, Praha 4 - Nusle</v>
      </c>
      <c r="G52" s="35"/>
      <c r="H52" s="35"/>
      <c r="I52" s="30" t="s">
        <v>23</v>
      </c>
      <c r="J52" s="53" t="str">
        <f>IF(J12="","",J12)</f>
        <v>3. 10. 2025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5"/>
      <c r="E54" s="35"/>
      <c r="F54" s="28" t="str">
        <f>E15</f>
        <v xml:space="preserve"> </v>
      </c>
      <c r="G54" s="35"/>
      <c r="H54" s="35"/>
      <c r="I54" s="30" t="s">
        <v>31</v>
      </c>
      <c r="J54" s="33" t="str">
        <f>E21</f>
        <v>CONTRACTIS,s.r.o. Moulíkova 3286/1b, Praha 5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5"/>
      <c r="E55" s="35"/>
      <c r="F55" s="28" t="str">
        <f>IF(E18="","",E18)</f>
        <v>Vyplň údaj</v>
      </c>
      <c r="G55" s="35"/>
      <c r="H55" s="35"/>
      <c r="I55" s="30" t="s">
        <v>34</v>
      </c>
      <c r="J55" s="33" t="str">
        <f>E24</f>
        <v>Hana Pejšová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93</v>
      </c>
      <c r="D57" s="100"/>
      <c r="E57" s="100"/>
      <c r="F57" s="100"/>
      <c r="G57" s="100"/>
      <c r="H57" s="100"/>
      <c r="I57" s="100"/>
      <c r="J57" s="107" t="s">
        <v>94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70</v>
      </c>
      <c r="D59" s="35"/>
      <c r="E59" s="35"/>
      <c r="F59" s="35"/>
      <c r="G59" s="35"/>
      <c r="H59" s="35"/>
      <c r="I59" s="35"/>
      <c r="J59" s="69">
        <f>J85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95</v>
      </c>
    </row>
    <row r="60" spans="1:47" s="9" customFormat="1" ht="24.95" customHeight="1">
      <c r="B60" s="109"/>
      <c r="D60" s="110" t="s">
        <v>1536</v>
      </c>
      <c r="E60" s="111"/>
      <c r="F60" s="111"/>
      <c r="G60" s="111"/>
      <c r="H60" s="111"/>
      <c r="I60" s="111"/>
      <c r="J60" s="112">
        <f>J86</f>
        <v>0</v>
      </c>
      <c r="L60" s="109"/>
    </row>
    <row r="61" spans="1:47" s="10" customFormat="1" ht="19.899999999999999" customHeight="1">
      <c r="B61" s="113"/>
      <c r="D61" s="114" t="s">
        <v>1537</v>
      </c>
      <c r="E61" s="115"/>
      <c r="F61" s="115"/>
      <c r="G61" s="115"/>
      <c r="H61" s="115"/>
      <c r="I61" s="115"/>
      <c r="J61" s="116">
        <f>J87</f>
        <v>0</v>
      </c>
      <c r="L61" s="113"/>
    </row>
    <row r="62" spans="1:47" s="10" customFormat="1" ht="19.899999999999999" customHeight="1">
      <c r="B62" s="113"/>
      <c r="D62" s="114" t="s">
        <v>1538</v>
      </c>
      <c r="E62" s="115"/>
      <c r="F62" s="115"/>
      <c r="G62" s="115"/>
      <c r="H62" s="115"/>
      <c r="I62" s="115"/>
      <c r="J62" s="116">
        <f>J94</f>
        <v>0</v>
      </c>
      <c r="L62" s="113"/>
    </row>
    <row r="63" spans="1:47" s="10" customFormat="1" ht="19.899999999999999" customHeight="1">
      <c r="B63" s="113"/>
      <c r="D63" s="114" t="s">
        <v>1539</v>
      </c>
      <c r="E63" s="115"/>
      <c r="F63" s="115"/>
      <c r="G63" s="115"/>
      <c r="H63" s="115"/>
      <c r="I63" s="115"/>
      <c r="J63" s="116">
        <f>J97</f>
        <v>0</v>
      </c>
      <c r="L63" s="113"/>
    </row>
    <row r="64" spans="1:47" s="10" customFormat="1" ht="19.899999999999999" customHeight="1">
      <c r="B64" s="113"/>
      <c r="D64" s="114" t="s">
        <v>1540</v>
      </c>
      <c r="E64" s="115"/>
      <c r="F64" s="115"/>
      <c r="G64" s="115"/>
      <c r="H64" s="115"/>
      <c r="I64" s="115"/>
      <c r="J64" s="116">
        <f>J100</f>
        <v>0</v>
      </c>
      <c r="L64" s="113"/>
    </row>
    <row r="65" spans="1:31" s="10" customFormat="1" ht="19.899999999999999" customHeight="1">
      <c r="B65" s="113"/>
      <c r="D65" s="114" t="s">
        <v>1541</v>
      </c>
      <c r="E65" s="115"/>
      <c r="F65" s="115"/>
      <c r="G65" s="115"/>
      <c r="H65" s="115"/>
      <c r="I65" s="115"/>
      <c r="J65" s="116">
        <f>J103</f>
        <v>0</v>
      </c>
      <c r="L65" s="113"/>
    </row>
    <row r="66" spans="1:31" s="2" customFormat="1" ht="21.75" customHeight="1">
      <c r="A66" s="35"/>
      <c r="B66" s="36"/>
      <c r="C66" s="35"/>
      <c r="D66" s="35"/>
      <c r="E66" s="35"/>
      <c r="F66" s="35"/>
      <c r="G66" s="35"/>
      <c r="H66" s="35"/>
      <c r="I66" s="35"/>
      <c r="J66" s="35"/>
      <c r="K66" s="35"/>
      <c r="L66" s="9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9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9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120</v>
      </c>
      <c r="D72" s="35"/>
      <c r="E72" s="35"/>
      <c r="F72" s="35"/>
      <c r="G72" s="35"/>
      <c r="H72" s="35"/>
      <c r="I72" s="35"/>
      <c r="J72" s="35"/>
      <c r="K72" s="35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5"/>
      <c r="D73" s="35"/>
      <c r="E73" s="35"/>
      <c r="F73" s="35"/>
      <c r="G73" s="35"/>
      <c r="H73" s="35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17</v>
      </c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5"/>
      <c r="D75" s="35"/>
      <c r="E75" s="636" t="str">
        <f>E7</f>
        <v>Stavební úprava - DS Kotorská, Kotorská 1590/40, Praha 4 - Nusle</v>
      </c>
      <c r="F75" s="637"/>
      <c r="G75" s="637"/>
      <c r="H75" s="637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90</v>
      </c>
      <c r="D76" s="35"/>
      <c r="E76" s="35"/>
      <c r="F76" s="35"/>
      <c r="G76" s="35"/>
      <c r="H76" s="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5"/>
      <c r="D77" s="35"/>
      <c r="E77" s="602" t="str">
        <f>E9</f>
        <v>03 - VRN - vedlejší rozpočtové náklady</v>
      </c>
      <c r="F77" s="635"/>
      <c r="G77" s="635"/>
      <c r="H77" s="635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5"/>
      <c r="E79" s="35"/>
      <c r="F79" s="28" t="str">
        <f>F12</f>
        <v xml:space="preserve"> Kotorská 1590/40, Praha 4 - Nusle</v>
      </c>
      <c r="G79" s="35"/>
      <c r="H79" s="35"/>
      <c r="I79" s="30" t="s">
        <v>23</v>
      </c>
      <c r="J79" s="53" t="str">
        <f>IF(J12="","",J12)</f>
        <v>3. 10. 2025</v>
      </c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5"/>
      <c r="D80" s="35"/>
      <c r="E80" s="35"/>
      <c r="F80" s="35"/>
      <c r="G80" s="35"/>
      <c r="H80" s="35"/>
      <c r="I80" s="35"/>
      <c r="J80" s="35"/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40.15" customHeight="1">
      <c r="A81" s="35"/>
      <c r="B81" s="36"/>
      <c r="C81" s="30" t="s">
        <v>25</v>
      </c>
      <c r="D81" s="35"/>
      <c r="E81" s="35"/>
      <c r="F81" s="28" t="str">
        <f>E15</f>
        <v xml:space="preserve"> </v>
      </c>
      <c r="G81" s="35"/>
      <c r="H81" s="35"/>
      <c r="I81" s="30" t="s">
        <v>31</v>
      </c>
      <c r="J81" s="33" t="str">
        <f>E21</f>
        <v>CONTRACTIS,s.r.o. Moulíkova 3286/1b, Praha 5</v>
      </c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29</v>
      </c>
      <c r="D82" s="35"/>
      <c r="E82" s="35"/>
      <c r="F82" s="28" t="str">
        <f>IF(E18="","",E18)</f>
        <v>Vyplň údaj</v>
      </c>
      <c r="G82" s="35"/>
      <c r="H82" s="35"/>
      <c r="I82" s="30" t="s">
        <v>34</v>
      </c>
      <c r="J82" s="33" t="str">
        <f>E24</f>
        <v>Hana Pejšová</v>
      </c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17"/>
      <c r="B84" s="118"/>
      <c r="C84" s="119" t="s">
        <v>121</v>
      </c>
      <c r="D84" s="120" t="s">
        <v>57</v>
      </c>
      <c r="E84" s="120" t="s">
        <v>53</v>
      </c>
      <c r="F84" s="120" t="s">
        <v>54</v>
      </c>
      <c r="G84" s="120" t="s">
        <v>122</v>
      </c>
      <c r="H84" s="120" t="s">
        <v>123</v>
      </c>
      <c r="I84" s="120" t="s">
        <v>124</v>
      </c>
      <c r="J84" s="120" t="s">
        <v>94</v>
      </c>
      <c r="K84" s="121" t="s">
        <v>125</v>
      </c>
      <c r="L84" s="122"/>
      <c r="M84" s="60" t="s">
        <v>3</v>
      </c>
      <c r="N84" s="61" t="s">
        <v>42</v>
      </c>
      <c r="O84" s="61" t="s">
        <v>126</v>
      </c>
      <c r="P84" s="61" t="s">
        <v>127</v>
      </c>
      <c r="Q84" s="61" t="s">
        <v>128</v>
      </c>
      <c r="R84" s="61" t="s">
        <v>129</v>
      </c>
      <c r="S84" s="61" t="s">
        <v>130</v>
      </c>
      <c r="T84" s="62" t="s">
        <v>131</v>
      </c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</row>
    <row r="85" spans="1:65" s="2" customFormat="1" ht="22.9" customHeight="1">
      <c r="A85" s="35"/>
      <c r="B85" s="36"/>
      <c r="C85" s="67" t="s">
        <v>132</v>
      </c>
      <c r="D85" s="35"/>
      <c r="E85" s="35"/>
      <c r="F85" s="35"/>
      <c r="G85" s="35"/>
      <c r="H85" s="35"/>
      <c r="I85" s="35"/>
      <c r="J85" s="123">
        <f>BK85</f>
        <v>0</v>
      </c>
      <c r="K85" s="35"/>
      <c r="L85" s="36"/>
      <c r="M85" s="63"/>
      <c r="N85" s="54"/>
      <c r="O85" s="64"/>
      <c r="P85" s="124">
        <f>P86</f>
        <v>0</v>
      </c>
      <c r="Q85" s="64"/>
      <c r="R85" s="124">
        <f>R86</f>
        <v>0</v>
      </c>
      <c r="S85" s="64"/>
      <c r="T85" s="125">
        <f>T86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20" t="s">
        <v>71</v>
      </c>
      <c r="AU85" s="20" t="s">
        <v>95</v>
      </c>
      <c r="BK85" s="126">
        <f>BK86</f>
        <v>0</v>
      </c>
    </row>
    <row r="86" spans="1:65" s="12" customFormat="1" ht="25.9" customHeight="1">
      <c r="B86" s="127"/>
      <c r="D86" s="128" t="s">
        <v>71</v>
      </c>
      <c r="E86" s="129" t="s">
        <v>1542</v>
      </c>
      <c r="F86" s="129" t="s">
        <v>1543</v>
      </c>
      <c r="I86" s="130"/>
      <c r="J86" s="131">
        <f>BK86</f>
        <v>0</v>
      </c>
      <c r="L86" s="127"/>
      <c r="M86" s="132"/>
      <c r="N86" s="133"/>
      <c r="O86" s="133"/>
      <c r="P86" s="134">
        <f>P87+P94+P97+P100+P103</f>
        <v>0</v>
      </c>
      <c r="Q86" s="133"/>
      <c r="R86" s="134">
        <f>R87+R94+R97+R100+R103</f>
        <v>0</v>
      </c>
      <c r="S86" s="133"/>
      <c r="T86" s="135">
        <f>T87+T94+T97+T100+T103</f>
        <v>0</v>
      </c>
      <c r="AR86" s="128" t="s">
        <v>164</v>
      </c>
      <c r="AT86" s="136" t="s">
        <v>71</v>
      </c>
      <c r="AU86" s="136" t="s">
        <v>72</v>
      </c>
      <c r="AY86" s="128" t="s">
        <v>135</v>
      </c>
      <c r="BK86" s="137">
        <f>BK87+BK94+BK97+BK100+BK103</f>
        <v>0</v>
      </c>
    </row>
    <row r="87" spans="1:65" s="12" customFormat="1" ht="22.9" customHeight="1">
      <c r="B87" s="127"/>
      <c r="D87" s="128" t="s">
        <v>71</v>
      </c>
      <c r="E87" s="138" t="s">
        <v>1544</v>
      </c>
      <c r="F87" s="138" t="s">
        <v>1545</v>
      </c>
      <c r="I87" s="130"/>
      <c r="J87" s="139">
        <f>BK87</f>
        <v>0</v>
      </c>
      <c r="L87" s="127"/>
      <c r="M87" s="132"/>
      <c r="N87" s="133"/>
      <c r="O87" s="133"/>
      <c r="P87" s="134">
        <f>SUM(P88:P93)</f>
        <v>0</v>
      </c>
      <c r="Q87" s="133"/>
      <c r="R87" s="134">
        <f>SUM(R88:R93)</f>
        <v>0</v>
      </c>
      <c r="S87" s="133"/>
      <c r="T87" s="135">
        <f>SUM(T88:T93)</f>
        <v>0</v>
      </c>
      <c r="AR87" s="128" t="s">
        <v>164</v>
      </c>
      <c r="AT87" s="136" t="s">
        <v>71</v>
      </c>
      <c r="AU87" s="136" t="s">
        <v>80</v>
      </c>
      <c r="AY87" s="128" t="s">
        <v>135</v>
      </c>
      <c r="BK87" s="137">
        <f>SUM(BK88:BK93)</f>
        <v>0</v>
      </c>
    </row>
    <row r="88" spans="1:65" s="2" customFormat="1" ht="16.5" customHeight="1">
      <c r="A88" s="35"/>
      <c r="B88" s="140"/>
      <c r="C88" s="141" t="s">
        <v>80</v>
      </c>
      <c r="D88" s="141" t="s">
        <v>137</v>
      </c>
      <c r="E88" s="142" t="s">
        <v>1546</v>
      </c>
      <c r="F88" s="143" t="s">
        <v>1545</v>
      </c>
      <c r="G88" s="144" t="s">
        <v>1547</v>
      </c>
      <c r="H88" s="145">
        <v>1</v>
      </c>
      <c r="I88" s="146"/>
      <c r="J88" s="147">
        <f>ROUND(I88*H88,2)</f>
        <v>0</v>
      </c>
      <c r="K88" s="143" t="s">
        <v>141</v>
      </c>
      <c r="L88" s="36"/>
      <c r="M88" s="148" t="s">
        <v>3</v>
      </c>
      <c r="N88" s="149" t="s">
        <v>43</v>
      </c>
      <c r="O88" s="56"/>
      <c r="P88" s="150">
        <f>O88*H88</f>
        <v>0</v>
      </c>
      <c r="Q88" s="150">
        <v>0</v>
      </c>
      <c r="R88" s="150">
        <f>Q88*H88</f>
        <v>0</v>
      </c>
      <c r="S88" s="150">
        <v>0</v>
      </c>
      <c r="T88" s="151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52" t="s">
        <v>1548</v>
      </c>
      <c r="AT88" s="152" t="s">
        <v>137</v>
      </c>
      <c r="AU88" s="152" t="s">
        <v>82</v>
      </c>
      <c r="AY88" s="20" t="s">
        <v>135</v>
      </c>
      <c r="BE88" s="153">
        <f>IF(N88="základní",J88,0)</f>
        <v>0</v>
      </c>
      <c r="BF88" s="153">
        <f>IF(N88="snížená",J88,0)</f>
        <v>0</v>
      </c>
      <c r="BG88" s="153">
        <f>IF(N88="zákl. přenesená",J88,0)</f>
        <v>0</v>
      </c>
      <c r="BH88" s="153">
        <f>IF(N88="sníž. přenesená",J88,0)</f>
        <v>0</v>
      </c>
      <c r="BI88" s="153">
        <f>IF(N88="nulová",J88,0)</f>
        <v>0</v>
      </c>
      <c r="BJ88" s="20" t="s">
        <v>80</v>
      </c>
      <c r="BK88" s="153">
        <f>ROUND(I88*H88,2)</f>
        <v>0</v>
      </c>
      <c r="BL88" s="20" t="s">
        <v>1548</v>
      </c>
      <c r="BM88" s="152" t="s">
        <v>1549</v>
      </c>
    </row>
    <row r="89" spans="1:65" s="2" customFormat="1">
      <c r="A89" s="35"/>
      <c r="B89" s="36"/>
      <c r="C89" s="35"/>
      <c r="D89" s="154" t="s">
        <v>144</v>
      </c>
      <c r="E89" s="35"/>
      <c r="F89" s="155" t="s">
        <v>1550</v>
      </c>
      <c r="G89" s="35"/>
      <c r="H89" s="35"/>
      <c r="I89" s="156"/>
      <c r="J89" s="35"/>
      <c r="K89" s="35"/>
      <c r="L89" s="36"/>
      <c r="M89" s="157"/>
      <c r="N89" s="158"/>
      <c r="O89" s="56"/>
      <c r="P89" s="56"/>
      <c r="Q89" s="56"/>
      <c r="R89" s="56"/>
      <c r="S89" s="56"/>
      <c r="T89" s="57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20" t="s">
        <v>144</v>
      </c>
      <c r="AU89" s="20" t="s">
        <v>82</v>
      </c>
    </row>
    <row r="90" spans="1:65" s="15" customFormat="1">
      <c r="B90" s="186"/>
      <c r="D90" s="160" t="s">
        <v>146</v>
      </c>
      <c r="E90" s="187" t="s">
        <v>3</v>
      </c>
      <c r="F90" s="188" t="s">
        <v>1551</v>
      </c>
      <c r="H90" s="187" t="s">
        <v>3</v>
      </c>
      <c r="I90" s="189"/>
      <c r="L90" s="186"/>
      <c r="M90" s="190"/>
      <c r="N90" s="191"/>
      <c r="O90" s="191"/>
      <c r="P90" s="191"/>
      <c r="Q90" s="191"/>
      <c r="R90" s="191"/>
      <c r="S90" s="191"/>
      <c r="T90" s="192"/>
      <c r="AT90" s="187" t="s">
        <v>146</v>
      </c>
      <c r="AU90" s="187" t="s">
        <v>82</v>
      </c>
      <c r="AV90" s="15" t="s">
        <v>80</v>
      </c>
      <c r="AW90" s="15" t="s">
        <v>33</v>
      </c>
      <c r="AX90" s="15" t="s">
        <v>72</v>
      </c>
      <c r="AY90" s="187" t="s">
        <v>135</v>
      </c>
    </row>
    <row r="91" spans="1:65" s="15" customFormat="1">
      <c r="B91" s="186"/>
      <c r="D91" s="160" t="s">
        <v>146</v>
      </c>
      <c r="E91" s="187" t="s">
        <v>3</v>
      </c>
      <c r="F91" s="188" t="s">
        <v>1552</v>
      </c>
      <c r="H91" s="187" t="s">
        <v>3</v>
      </c>
      <c r="I91" s="189"/>
      <c r="L91" s="186"/>
      <c r="M91" s="190"/>
      <c r="N91" s="191"/>
      <c r="O91" s="191"/>
      <c r="P91" s="191"/>
      <c r="Q91" s="191"/>
      <c r="R91" s="191"/>
      <c r="S91" s="191"/>
      <c r="T91" s="192"/>
      <c r="AT91" s="187" t="s">
        <v>146</v>
      </c>
      <c r="AU91" s="187" t="s">
        <v>82</v>
      </c>
      <c r="AV91" s="15" t="s">
        <v>80</v>
      </c>
      <c r="AW91" s="15" t="s">
        <v>33</v>
      </c>
      <c r="AX91" s="15" t="s">
        <v>72</v>
      </c>
      <c r="AY91" s="187" t="s">
        <v>135</v>
      </c>
    </row>
    <row r="92" spans="1:65" s="15" customFormat="1">
      <c r="B92" s="186"/>
      <c r="D92" s="160" t="s">
        <v>146</v>
      </c>
      <c r="E92" s="187" t="s">
        <v>3</v>
      </c>
      <c r="F92" s="188" t="s">
        <v>1553</v>
      </c>
      <c r="H92" s="187" t="s">
        <v>3</v>
      </c>
      <c r="I92" s="189"/>
      <c r="L92" s="186"/>
      <c r="M92" s="190"/>
      <c r="N92" s="191"/>
      <c r="O92" s="191"/>
      <c r="P92" s="191"/>
      <c r="Q92" s="191"/>
      <c r="R92" s="191"/>
      <c r="S92" s="191"/>
      <c r="T92" s="192"/>
      <c r="AT92" s="187" t="s">
        <v>146</v>
      </c>
      <c r="AU92" s="187" t="s">
        <v>82</v>
      </c>
      <c r="AV92" s="15" t="s">
        <v>80</v>
      </c>
      <c r="AW92" s="15" t="s">
        <v>33</v>
      </c>
      <c r="AX92" s="15" t="s">
        <v>72</v>
      </c>
      <c r="AY92" s="187" t="s">
        <v>135</v>
      </c>
    </row>
    <row r="93" spans="1:65" s="13" customFormat="1">
      <c r="B93" s="159"/>
      <c r="D93" s="160" t="s">
        <v>146</v>
      </c>
      <c r="E93" s="161" t="s">
        <v>3</v>
      </c>
      <c r="F93" s="162" t="s">
        <v>80</v>
      </c>
      <c r="H93" s="163">
        <v>1</v>
      </c>
      <c r="I93" s="164"/>
      <c r="L93" s="159"/>
      <c r="M93" s="165"/>
      <c r="N93" s="166"/>
      <c r="O93" s="166"/>
      <c r="P93" s="166"/>
      <c r="Q93" s="166"/>
      <c r="R93" s="166"/>
      <c r="S93" s="166"/>
      <c r="T93" s="167"/>
      <c r="AT93" s="161" t="s">
        <v>146</v>
      </c>
      <c r="AU93" s="161" t="s">
        <v>82</v>
      </c>
      <c r="AV93" s="13" t="s">
        <v>82</v>
      </c>
      <c r="AW93" s="13" t="s">
        <v>33</v>
      </c>
      <c r="AX93" s="13" t="s">
        <v>80</v>
      </c>
      <c r="AY93" s="161" t="s">
        <v>135</v>
      </c>
    </row>
    <row r="94" spans="1:65" s="12" customFormat="1" ht="22.9" customHeight="1">
      <c r="B94" s="127"/>
      <c r="D94" s="128" t="s">
        <v>71</v>
      </c>
      <c r="E94" s="138" t="s">
        <v>1554</v>
      </c>
      <c r="F94" s="138" t="s">
        <v>1555</v>
      </c>
      <c r="I94" s="130"/>
      <c r="J94" s="139">
        <f>BK94</f>
        <v>0</v>
      </c>
      <c r="L94" s="127"/>
      <c r="M94" s="132"/>
      <c r="N94" s="133"/>
      <c r="O94" s="133"/>
      <c r="P94" s="134">
        <f>SUM(P95:P96)</f>
        <v>0</v>
      </c>
      <c r="Q94" s="133"/>
      <c r="R94" s="134">
        <f>SUM(R95:R96)</f>
        <v>0</v>
      </c>
      <c r="S94" s="133"/>
      <c r="T94" s="135">
        <f>SUM(T95:T96)</f>
        <v>0</v>
      </c>
      <c r="AR94" s="128" t="s">
        <v>164</v>
      </c>
      <c r="AT94" s="136" t="s">
        <v>71</v>
      </c>
      <c r="AU94" s="136" t="s">
        <v>80</v>
      </c>
      <c r="AY94" s="128" t="s">
        <v>135</v>
      </c>
      <c r="BK94" s="137">
        <f>SUM(BK95:BK96)</f>
        <v>0</v>
      </c>
    </row>
    <row r="95" spans="1:65" s="2" customFormat="1" ht="16.5" customHeight="1">
      <c r="A95" s="35"/>
      <c r="B95" s="140"/>
      <c r="C95" s="141" t="s">
        <v>82</v>
      </c>
      <c r="D95" s="141" t="s">
        <v>137</v>
      </c>
      <c r="E95" s="142" t="s">
        <v>1556</v>
      </c>
      <c r="F95" s="143" t="s">
        <v>1557</v>
      </c>
      <c r="G95" s="144" t="s">
        <v>1547</v>
      </c>
      <c r="H95" s="145">
        <v>1</v>
      </c>
      <c r="I95" s="146"/>
      <c r="J95" s="147">
        <f>ROUND(I95*H95,2)</f>
        <v>0</v>
      </c>
      <c r="K95" s="143" t="s">
        <v>141</v>
      </c>
      <c r="L95" s="36"/>
      <c r="M95" s="148" t="s">
        <v>3</v>
      </c>
      <c r="N95" s="149" t="s">
        <v>43</v>
      </c>
      <c r="O95" s="56"/>
      <c r="P95" s="150">
        <f>O95*H95</f>
        <v>0</v>
      </c>
      <c r="Q95" s="150">
        <v>0</v>
      </c>
      <c r="R95" s="150">
        <f>Q95*H95</f>
        <v>0</v>
      </c>
      <c r="S95" s="150">
        <v>0</v>
      </c>
      <c r="T95" s="151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52" t="s">
        <v>1548</v>
      </c>
      <c r="AT95" s="152" t="s">
        <v>137</v>
      </c>
      <c r="AU95" s="152" t="s">
        <v>82</v>
      </c>
      <c r="AY95" s="20" t="s">
        <v>135</v>
      </c>
      <c r="BE95" s="153">
        <f>IF(N95="základní",J95,0)</f>
        <v>0</v>
      </c>
      <c r="BF95" s="153">
        <f>IF(N95="snížená",J95,0)</f>
        <v>0</v>
      </c>
      <c r="BG95" s="153">
        <f>IF(N95="zákl. přenesená",J95,0)</f>
        <v>0</v>
      </c>
      <c r="BH95" s="153">
        <f>IF(N95="sníž. přenesená",J95,0)</f>
        <v>0</v>
      </c>
      <c r="BI95" s="153">
        <f>IF(N95="nulová",J95,0)</f>
        <v>0</v>
      </c>
      <c r="BJ95" s="20" t="s">
        <v>80</v>
      </c>
      <c r="BK95" s="153">
        <f>ROUND(I95*H95,2)</f>
        <v>0</v>
      </c>
      <c r="BL95" s="20" t="s">
        <v>1548</v>
      </c>
      <c r="BM95" s="152" t="s">
        <v>1558</v>
      </c>
    </row>
    <row r="96" spans="1:65" s="2" customFormat="1">
      <c r="A96" s="35"/>
      <c r="B96" s="36"/>
      <c r="C96" s="35"/>
      <c r="D96" s="154" t="s">
        <v>144</v>
      </c>
      <c r="E96" s="35"/>
      <c r="F96" s="155" t="s">
        <v>1559</v>
      </c>
      <c r="G96" s="35"/>
      <c r="H96" s="35"/>
      <c r="I96" s="156"/>
      <c r="J96" s="35"/>
      <c r="K96" s="35"/>
      <c r="L96" s="36"/>
      <c r="M96" s="157"/>
      <c r="N96" s="158"/>
      <c r="O96" s="56"/>
      <c r="P96" s="56"/>
      <c r="Q96" s="56"/>
      <c r="R96" s="56"/>
      <c r="S96" s="56"/>
      <c r="T96" s="57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20" t="s">
        <v>144</v>
      </c>
      <c r="AU96" s="20" t="s">
        <v>82</v>
      </c>
    </row>
    <row r="97" spans="1:65" s="12" customFormat="1" ht="22.9" customHeight="1">
      <c r="B97" s="127"/>
      <c r="D97" s="128" t="s">
        <v>71</v>
      </c>
      <c r="E97" s="138" t="s">
        <v>1560</v>
      </c>
      <c r="F97" s="138" t="s">
        <v>1561</v>
      </c>
      <c r="I97" s="130"/>
      <c r="J97" s="139">
        <f>BK97</f>
        <v>0</v>
      </c>
      <c r="L97" s="127"/>
      <c r="M97" s="132"/>
      <c r="N97" s="133"/>
      <c r="O97" s="133"/>
      <c r="P97" s="134">
        <f>SUM(P98:P99)</f>
        <v>0</v>
      </c>
      <c r="Q97" s="133"/>
      <c r="R97" s="134">
        <f>SUM(R98:R99)</f>
        <v>0</v>
      </c>
      <c r="S97" s="133"/>
      <c r="T97" s="135">
        <f>SUM(T98:T99)</f>
        <v>0</v>
      </c>
      <c r="AR97" s="128" t="s">
        <v>164</v>
      </c>
      <c r="AT97" s="136" t="s">
        <v>71</v>
      </c>
      <c r="AU97" s="136" t="s">
        <v>80</v>
      </c>
      <c r="AY97" s="128" t="s">
        <v>135</v>
      </c>
      <c r="BK97" s="137">
        <f>SUM(BK98:BK99)</f>
        <v>0</v>
      </c>
    </row>
    <row r="98" spans="1:65" s="2" customFormat="1" ht="16.5" customHeight="1">
      <c r="A98" s="35"/>
      <c r="B98" s="140"/>
      <c r="C98" s="141" t="s">
        <v>153</v>
      </c>
      <c r="D98" s="141" t="s">
        <v>137</v>
      </c>
      <c r="E98" s="142" t="s">
        <v>1562</v>
      </c>
      <c r="F98" s="143" t="s">
        <v>1563</v>
      </c>
      <c r="G98" s="144" t="s">
        <v>1547</v>
      </c>
      <c r="H98" s="145">
        <v>1</v>
      </c>
      <c r="I98" s="146"/>
      <c r="J98" s="147">
        <f>ROUND(I98*H98,2)</f>
        <v>0</v>
      </c>
      <c r="K98" s="143" t="s">
        <v>141</v>
      </c>
      <c r="L98" s="36"/>
      <c r="M98" s="148" t="s">
        <v>3</v>
      </c>
      <c r="N98" s="149" t="s">
        <v>43</v>
      </c>
      <c r="O98" s="56"/>
      <c r="P98" s="150">
        <f>O98*H98</f>
        <v>0</v>
      </c>
      <c r="Q98" s="150">
        <v>0</v>
      </c>
      <c r="R98" s="150">
        <f>Q98*H98</f>
        <v>0</v>
      </c>
      <c r="S98" s="150">
        <v>0</v>
      </c>
      <c r="T98" s="151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52" t="s">
        <v>1548</v>
      </c>
      <c r="AT98" s="152" t="s">
        <v>137</v>
      </c>
      <c r="AU98" s="152" t="s">
        <v>82</v>
      </c>
      <c r="AY98" s="20" t="s">
        <v>135</v>
      </c>
      <c r="BE98" s="153">
        <f>IF(N98="základní",J98,0)</f>
        <v>0</v>
      </c>
      <c r="BF98" s="153">
        <f>IF(N98="snížená",J98,0)</f>
        <v>0</v>
      </c>
      <c r="BG98" s="153">
        <f>IF(N98="zákl. přenesená",J98,0)</f>
        <v>0</v>
      </c>
      <c r="BH98" s="153">
        <f>IF(N98="sníž. přenesená",J98,0)</f>
        <v>0</v>
      </c>
      <c r="BI98" s="153">
        <f>IF(N98="nulová",J98,0)</f>
        <v>0</v>
      </c>
      <c r="BJ98" s="20" t="s">
        <v>80</v>
      </c>
      <c r="BK98" s="153">
        <f>ROUND(I98*H98,2)</f>
        <v>0</v>
      </c>
      <c r="BL98" s="20" t="s">
        <v>1548</v>
      </c>
      <c r="BM98" s="152" t="s">
        <v>1564</v>
      </c>
    </row>
    <row r="99" spans="1:65" s="2" customFormat="1">
      <c r="A99" s="35"/>
      <c r="B99" s="36"/>
      <c r="C99" s="35"/>
      <c r="D99" s="154" t="s">
        <v>144</v>
      </c>
      <c r="E99" s="35"/>
      <c r="F99" s="155" t="s">
        <v>1565</v>
      </c>
      <c r="G99" s="35"/>
      <c r="H99" s="35"/>
      <c r="I99" s="156"/>
      <c r="J99" s="35"/>
      <c r="K99" s="35"/>
      <c r="L99" s="36"/>
      <c r="M99" s="157"/>
      <c r="N99" s="158"/>
      <c r="O99" s="56"/>
      <c r="P99" s="56"/>
      <c r="Q99" s="56"/>
      <c r="R99" s="56"/>
      <c r="S99" s="56"/>
      <c r="T99" s="57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20" t="s">
        <v>144</v>
      </c>
      <c r="AU99" s="20" t="s">
        <v>82</v>
      </c>
    </row>
    <row r="100" spans="1:65" s="12" customFormat="1" ht="22.9" customHeight="1">
      <c r="B100" s="127"/>
      <c r="D100" s="128" t="s">
        <v>71</v>
      </c>
      <c r="E100" s="138" t="s">
        <v>1566</v>
      </c>
      <c r="F100" s="138" t="s">
        <v>1567</v>
      </c>
      <c r="I100" s="130"/>
      <c r="J100" s="139">
        <f>BK100</f>
        <v>0</v>
      </c>
      <c r="L100" s="127"/>
      <c r="M100" s="132"/>
      <c r="N100" s="133"/>
      <c r="O100" s="133"/>
      <c r="P100" s="134">
        <f>SUM(P101:P102)</f>
        <v>0</v>
      </c>
      <c r="Q100" s="133"/>
      <c r="R100" s="134">
        <f>SUM(R101:R102)</f>
        <v>0</v>
      </c>
      <c r="S100" s="133"/>
      <c r="T100" s="135">
        <f>SUM(T101:T102)</f>
        <v>0</v>
      </c>
      <c r="AR100" s="128" t="s">
        <v>164</v>
      </c>
      <c r="AT100" s="136" t="s">
        <v>71</v>
      </c>
      <c r="AU100" s="136" t="s">
        <v>80</v>
      </c>
      <c r="AY100" s="128" t="s">
        <v>135</v>
      </c>
      <c r="BK100" s="137">
        <f>SUM(BK101:BK102)</f>
        <v>0</v>
      </c>
    </row>
    <row r="101" spans="1:65" s="2" customFormat="1" ht="16.5" customHeight="1">
      <c r="A101" s="35"/>
      <c r="B101" s="140"/>
      <c r="C101" s="141" t="s">
        <v>142</v>
      </c>
      <c r="D101" s="141" t="s">
        <v>137</v>
      </c>
      <c r="E101" s="142" t="s">
        <v>1568</v>
      </c>
      <c r="F101" s="143" t="s">
        <v>1569</v>
      </c>
      <c r="G101" s="144" t="s">
        <v>1547</v>
      </c>
      <c r="H101" s="145">
        <v>1</v>
      </c>
      <c r="I101" s="146"/>
      <c r="J101" s="147">
        <f>ROUND(I101*H101,2)</f>
        <v>0</v>
      </c>
      <c r="K101" s="143" t="s">
        <v>141</v>
      </c>
      <c r="L101" s="36"/>
      <c r="M101" s="148" t="s">
        <v>3</v>
      </c>
      <c r="N101" s="149" t="s">
        <v>43</v>
      </c>
      <c r="O101" s="56"/>
      <c r="P101" s="150">
        <f>O101*H101</f>
        <v>0</v>
      </c>
      <c r="Q101" s="150">
        <v>0</v>
      </c>
      <c r="R101" s="150">
        <f>Q101*H101</f>
        <v>0</v>
      </c>
      <c r="S101" s="150">
        <v>0</v>
      </c>
      <c r="T101" s="151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52" t="s">
        <v>1548</v>
      </c>
      <c r="AT101" s="152" t="s">
        <v>137</v>
      </c>
      <c r="AU101" s="152" t="s">
        <v>82</v>
      </c>
      <c r="AY101" s="20" t="s">
        <v>135</v>
      </c>
      <c r="BE101" s="153">
        <f>IF(N101="základní",J101,0)</f>
        <v>0</v>
      </c>
      <c r="BF101" s="153">
        <f>IF(N101="snížená",J101,0)</f>
        <v>0</v>
      </c>
      <c r="BG101" s="153">
        <f>IF(N101="zákl. přenesená",J101,0)</f>
        <v>0</v>
      </c>
      <c r="BH101" s="153">
        <f>IF(N101="sníž. přenesená",J101,0)</f>
        <v>0</v>
      </c>
      <c r="BI101" s="153">
        <f>IF(N101="nulová",J101,0)</f>
        <v>0</v>
      </c>
      <c r="BJ101" s="20" t="s">
        <v>80</v>
      </c>
      <c r="BK101" s="153">
        <f>ROUND(I101*H101,2)</f>
        <v>0</v>
      </c>
      <c r="BL101" s="20" t="s">
        <v>1548</v>
      </c>
      <c r="BM101" s="152" t="s">
        <v>1570</v>
      </c>
    </row>
    <row r="102" spans="1:65" s="2" customFormat="1">
      <c r="A102" s="35"/>
      <c r="B102" s="36"/>
      <c r="C102" s="35"/>
      <c r="D102" s="154" t="s">
        <v>144</v>
      </c>
      <c r="E102" s="35"/>
      <c r="F102" s="155" t="s">
        <v>1571</v>
      </c>
      <c r="G102" s="35"/>
      <c r="H102" s="35"/>
      <c r="I102" s="156"/>
      <c r="J102" s="35"/>
      <c r="K102" s="35"/>
      <c r="L102" s="36"/>
      <c r="M102" s="157"/>
      <c r="N102" s="158"/>
      <c r="O102" s="56"/>
      <c r="P102" s="56"/>
      <c r="Q102" s="56"/>
      <c r="R102" s="56"/>
      <c r="S102" s="56"/>
      <c r="T102" s="57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20" t="s">
        <v>144</v>
      </c>
      <c r="AU102" s="20" t="s">
        <v>82</v>
      </c>
    </row>
    <row r="103" spans="1:65" s="12" customFormat="1" ht="22.9" customHeight="1">
      <c r="B103" s="127"/>
      <c r="D103" s="128" t="s">
        <v>71</v>
      </c>
      <c r="E103" s="138" t="s">
        <v>1572</v>
      </c>
      <c r="F103" s="138" t="s">
        <v>1573</v>
      </c>
      <c r="I103" s="130"/>
      <c r="J103" s="139">
        <f>BK103</f>
        <v>0</v>
      </c>
      <c r="L103" s="127"/>
      <c r="M103" s="132"/>
      <c r="N103" s="133"/>
      <c r="O103" s="133"/>
      <c r="P103" s="134">
        <f>SUM(P104:P105)</f>
        <v>0</v>
      </c>
      <c r="Q103" s="133"/>
      <c r="R103" s="134">
        <f>SUM(R104:R105)</f>
        <v>0</v>
      </c>
      <c r="S103" s="133"/>
      <c r="T103" s="135">
        <f>SUM(T104:T105)</f>
        <v>0</v>
      </c>
      <c r="AR103" s="128" t="s">
        <v>164</v>
      </c>
      <c r="AT103" s="136" t="s">
        <v>71</v>
      </c>
      <c r="AU103" s="136" t="s">
        <v>80</v>
      </c>
      <c r="AY103" s="128" t="s">
        <v>135</v>
      </c>
      <c r="BK103" s="137">
        <f>SUM(BK104:BK105)</f>
        <v>0</v>
      </c>
    </row>
    <row r="104" spans="1:65" s="2" customFormat="1" ht="16.5" customHeight="1">
      <c r="A104" s="35"/>
      <c r="B104" s="140"/>
      <c r="C104" s="141" t="s">
        <v>164</v>
      </c>
      <c r="D104" s="141" t="s">
        <v>137</v>
      </c>
      <c r="E104" s="142" t="s">
        <v>1574</v>
      </c>
      <c r="F104" s="143" t="s">
        <v>1575</v>
      </c>
      <c r="G104" s="144" t="s">
        <v>1547</v>
      </c>
      <c r="H104" s="145">
        <v>1</v>
      </c>
      <c r="I104" s="146"/>
      <c r="J104" s="147">
        <f>ROUND(I104*H104,2)</f>
        <v>0</v>
      </c>
      <c r="K104" s="143" t="s">
        <v>141</v>
      </c>
      <c r="L104" s="36"/>
      <c r="M104" s="148" t="s">
        <v>3</v>
      </c>
      <c r="N104" s="149" t="s">
        <v>43</v>
      </c>
      <c r="O104" s="56"/>
      <c r="P104" s="150">
        <f>O104*H104</f>
        <v>0</v>
      </c>
      <c r="Q104" s="150">
        <v>0</v>
      </c>
      <c r="R104" s="150">
        <f>Q104*H104</f>
        <v>0</v>
      </c>
      <c r="S104" s="150">
        <v>0</v>
      </c>
      <c r="T104" s="151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52" t="s">
        <v>1548</v>
      </c>
      <c r="AT104" s="152" t="s">
        <v>137</v>
      </c>
      <c r="AU104" s="152" t="s">
        <v>82</v>
      </c>
      <c r="AY104" s="20" t="s">
        <v>135</v>
      </c>
      <c r="BE104" s="153">
        <f>IF(N104="základní",J104,0)</f>
        <v>0</v>
      </c>
      <c r="BF104" s="153">
        <f>IF(N104="snížená",J104,0)</f>
        <v>0</v>
      </c>
      <c r="BG104" s="153">
        <f>IF(N104="zákl. přenesená",J104,0)</f>
        <v>0</v>
      </c>
      <c r="BH104" s="153">
        <f>IF(N104="sníž. přenesená",J104,0)</f>
        <v>0</v>
      </c>
      <c r="BI104" s="153">
        <f>IF(N104="nulová",J104,0)</f>
        <v>0</v>
      </c>
      <c r="BJ104" s="20" t="s">
        <v>80</v>
      </c>
      <c r="BK104" s="153">
        <f>ROUND(I104*H104,2)</f>
        <v>0</v>
      </c>
      <c r="BL104" s="20" t="s">
        <v>1548</v>
      </c>
      <c r="BM104" s="152" t="s">
        <v>1576</v>
      </c>
    </row>
    <row r="105" spans="1:65" s="2" customFormat="1">
      <c r="A105" s="35"/>
      <c r="B105" s="36"/>
      <c r="C105" s="35"/>
      <c r="D105" s="154" t="s">
        <v>144</v>
      </c>
      <c r="E105" s="35"/>
      <c r="F105" s="155" t="s">
        <v>1577</v>
      </c>
      <c r="G105" s="35"/>
      <c r="H105" s="35"/>
      <c r="I105" s="156"/>
      <c r="J105" s="35"/>
      <c r="K105" s="35"/>
      <c r="L105" s="36"/>
      <c r="M105" s="202"/>
      <c r="N105" s="203"/>
      <c r="O105" s="204"/>
      <c r="P105" s="204"/>
      <c r="Q105" s="204"/>
      <c r="R105" s="204"/>
      <c r="S105" s="204"/>
      <c r="T105" s="20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20" t="s">
        <v>144</v>
      </c>
      <c r="AU105" s="20" t="s">
        <v>82</v>
      </c>
    </row>
    <row r="106" spans="1:65" s="2" customFormat="1" ht="6.95" customHeight="1">
      <c r="A106" s="35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6"/>
      <c r="M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</sheetData>
  <autoFilter ref="C84:K105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/>
    <hyperlink ref="F96" r:id="rId2"/>
    <hyperlink ref="F99" r:id="rId3"/>
    <hyperlink ref="F102" r:id="rId4"/>
    <hyperlink ref="F105" r:id="rId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0" customWidth="1"/>
    <col min="2" max="2" width="1.6640625" style="210" customWidth="1"/>
    <col min="3" max="4" width="5" style="210" customWidth="1"/>
    <col min="5" max="5" width="11.6640625" style="210" customWidth="1"/>
    <col min="6" max="6" width="9.1640625" style="210" customWidth="1"/>
    <col min="7" max="7" width="5" style="210" customWidth="1"/>
    <col min="8" max="8" width="77.83203125" style="210" customWidth="1"/>
    <col min="9" max="10" width="20" style="210" customWidth="1"/>
    <col min="11" max="11" width="1.6640625" style="210" customWidth="1"/>
  </cols>
  <sheetData>
    <row r="1" spans="2:11" s="1" customFormat="1" ht="37.5" customHeight="1"/>
    <row r="2" spans="2:11" s="1" customFormat="1" ht="7.5" customHeight="1">
      <c r="B2" s="211"/>
      <c r="C2" s="212"/>
      <c r="D2" s="212"/>
      <c r="E2" s="212"/>
      <c r="F2" s="212"/>
      <c r="G2" s="212"/>
      <c r="H2" s="212"/>
      <c r="I2" s="212"/>
      <c r="J2" s="212"/>
      <c r="K2" s="213"/>
    </row>
    <row r="3" spans="2:11" s="17" customFormat="1" ht="45" customHeight="1">
      <c r="B3" s="214"/>
      <c r="C3" s="654" t="s">
        <v>1578</v>
      </c>
      <c r="D3" s="654"/>
      <c r="E3" s="654"/>
      <c r="F3" s="654"/>
      <c r="G3" s="654"/>
      <c r="H3" s="654"/>
      <c r="I3" s="654"/>
      <c r="J3" s="654"/>
      <c r="K3" s="215"/>
    </row>
    <row r="4" spans="2:11" s="1" customFormat="1" ht="25.5" customHeight="1">
      <c r="B4" s="216"/>
      <c r="C4" s="659" t="s">
        <v>1579</v>
      </c>
      <c r="D4" s="659"/>
      <c r="E4" s="659"/>
      <c r="F4" s="659"/>
      <c r="G4" s="659"/>
      <c r="H4" s="659"/>
      <c r="I4" s="659"/>
      <c r="J4" s="659"/>
      <c r="K4" s="217"/>
    </row>
    <row r="5" spans="2:11" s="1" customFormat="1" ht="5.25" customHeight="1">
      <c r="B5" s="216"/>
      <c r="C5" s="218"/>
      <c r="D5" s="218"/>
      <c r="E5" s="218"/>
      <c r="F5" s="218"/>
      <c r="G5" s="218"/>
      <c r="H5" s="218"/>
      <c r="I5" s="218"/>
      <c r="J5" s="218"/>
      <c r="K5" s="217"/>
    </row>
    <row r="6" spans="2:11" s="1" customFormat="1" ht="15" customHeight="1">
      <c r="B6" s="216"/>
      <c r="C6" s="658" t="s">
        <v>1580</v>
      </c>
      <c r="D6" s="658"/>
      <c r="E6" s="658"/>
      <c r="F6" s="658"/>
      <c r="G6" s="658"/>
      <c r="H6" s="658"/>
      <c r="I6" s="658"/>
      <c r="J6" s="658"/>
      <c r="K6" s="217"/>
    </row>
    <row r="7" spans="2:11" s="1" customFormat="1" ht="15" customHeight="1">
      <c r="B7" s="220"/>
      <c r="C7" s="658" t="s">
        <v>1581</v>
      </c>
      <c r="D7" s="658"/>
      <c r="E7" s="658"/>
      <c r="F7" s="658"/>
      <c r="G7" s="658"/>
      <c r="H7" s="658"/>
      <c r="I7" s="658"/>
      <c r="J7" s="658"/>
      <c r="K7" s="217"/>
    </row>
    <row r="8" spans="2:11" s="1" customFormat="1" ht="12.75" customHeight="1">
      <c r="B8" s="220"/>
      <c r="C8" s="219"/>
      <c r="D8" s="219"/>
      <c r="E8" s="219"/>
      <c r="F8" s="219"/>
      <c r="G8" s="219"/>
      <c r="H8" s="219"/>
      <c r="I8" s="219"/>
      <c r="J8" s="219"/>
      <c r="K8" s="217"/>
    </row>
    <row r="9" spans="2:11" s="1" customFormat="1" ht="15" customHeight="1">
      <c r="B9" s="220"/>
      <c r="C9" s="658" t="s">
        <v>1582</v>
      </c>
      <c r="D9" s="658"/>
      <c r="E9" s="658"/>
      <c r="F9" s="658"/>
      <c r="G9" s="658"/>
      <c r="H9" s="658"/>
      <c r="I9" s="658"/>
      <c r="J9" s="658"/>
      <c r="K9" s="217"/>
    </row>
    <row r="10" spans="2:11" s="1" customFormat="1" ht="15" customHeight="1">
      <c r="B10" s="220"/>
      <c r="C10" s="219"/>
      <c r="D10" s="658" t="s">
        <v>1583</v>
      </c>
      <c r="E10" s="658"/>
      <c r="F10" s="658"/>
      <c r="G10" s="658"/>
      <c r="H10" s="658"/>
      <c r="I10" s="658"/>
      <c r="J10" s="658"/>
      <c r="K10" s="217"/>
    </row>
    <row r="11" spans="2:11" s="1" customFormat="1" ht="15" customHeight="1">
      <c r="B11" s="220"/>
      <c r="C11" s="221"/>
      <c r="D11" s="658" t="s">
        <v>1584</v>
      </c>
      <c r="E11" s="658"/>
      <c r="F11" s="658"/>
      <c r="G11" s="658"/>
      <c r="H11" s="658"/>
      <c r="I11" s="658"/>
      <c r="J11" s="658"/>
      <c r="K11" s="217"/>
    </row>
    <row r="12" spans="2:11" s="1" customFormat="1" ht="15" customHeight="1">
      <c r="B12" s="220"/>
      <c r="C12" s="221"/>
      <c r="D12" s="219"/>
      <c r="E12" s="219"/>
      <c r="F12" s="219"/>
      <c r="G12" s="219"/>
      <c r="H12" s="219"/>
      <c r="I12" s="219"/>
      <c r="J12" s="219"/>
      <c r="K12" s="217"/>
    </row>
    <row r="13" spans="2:11" s="1" customFormat="1" ht="15" customHeight="1">
      <c r="B13" s="220"/>
      <c r="C13" s="221"/>
      <c r="D13" s="222" t="s">
        <v>1585</v>
      </c>
      <c r="E13" s="219"/>
      <c r="F13" s="219"/>
      <c r="G13" s="219"/>
      <c r="H13" s="219"/>
      <c r="I13" s="219"/>
      <c r="J13" s="219"/>
      <c r="K13" s="217"/>
    </row>
    <row r="14" spans="2:11" s="1" customFormat="1" ht="12.75" customHeight="1">
      <c r="B14" s="220"/>
      <c r="C14" s="221"/>
      <c r="D14" s="221"/>
      <c r="E14" s="221"/>
      <c r="F14" s="221"/>
      <c r="G14" s="221"/>
      <c r="H14" s="221"/>
      <c r="I14" s="221"/>
      <c r="J14" s="221"/>
      <c r="K14" s="217"/>
    </row>
    <row r="15" spans="2:11" s="1" customFormat="1" ht="15" customHeight="1">
      <c r="B15" s="220"/>
      <c r="C15" s="221"/>
      <c r="D15" s="658" t="s">
        <v>1586</v>
      </c>
      <c r="E15" s="658"/>
      <c r="F15" s="658"/>
      <c r="G15" s="658"/>
      <c r="H15" s="658"/>
      <c r="I15" s="658"/>
      <c r="J15" s="658"/>
      <c r="K15" s="217"/>
    </row>
    <row r="16" spans="2:11" s="1" customFormat="1" ht="15" customHeight="1">
      <c r="B16" s="220"/>
      <c r="C16" s="221"/>
      <c r="D16" s="658" t="s">
        <v>1587</v>
      </c>
      <c r="E16" s="658"/>
      <c r="F16" s="658"/>
      <c r="G16" s="658"/>
      <c r="H16" s="658"/>
      <c r="I16" s="658"/>
      <c r="J16" s="658"/>
      <c r="K16" s="217"/>
    </row>
    <row r="17" spans="2:11" s="1" customFormat="1" ht="15" customHeight="1">
      <c r="B17" s="220"/>
      <c r="C17" s="221"/>
      <c r="D17" s="658" t="s">
        <v>1588</v>
      </c>
      <c r="E17" s="658"/>
      <c r="F17" s="658"/>
      <c r="G17" s="658"/>
      <c r="H17" s="658"/>
      <c r="I17" s="658"/>
      <c r="J17" s="658"/>
      <c r="K17" s="217"/>
    </row>
    <row r="18" spans="2:11" s="1" customFormat="1" ht="15" customHeight="1">
      <c r="B18" s="220"/>
      <c r="C18" s="221"/>
      <c r="D18" s="221"/>
      <c r="E18" s="223" t="s">
        <v>79</v>
      </c>
      <c r="F18" s="658" t="s">
        <v>1589</v>
      </c>
      <c r="G18" s="658"/>
      <c r="H18" s="658"/>
      <c r="I18" s="658"/>
      <c r="J18" s="658"/>
      <c r="K18" s="217"/>
    </row>
    <row r="19" spans="2:11" s="1" customFormat="1" ht="15" customHeight="1">
      <c r="B19" s="220"/>
      <c r="C19" s="221"/>
      <c r="D19" s="221"/>
      <c r="E19" s="223" t="s">
        <v>1590</v>
      </c>
      <c r="F19" s="658" t="s">
        <v>1591</v>
      </c>
      <c r="G19" s="658"/>
      <c r="H19" s="658"/>
      <c r="I19" s="658"/>
      <c r="J19" s="658"/>
      <c r="K19" s="217"/>
    </row>
    <row r="20" spans="2:11" s="1" customFormat="1" ht="15" customHeight="1">
      <c r="B20" s="220"/>
      <c r="C20" s="221"/>
      <c r="D20" s="221"/>
      <c r="E20" s="223" t="s">
        <v>1592</v>
      </c>
      <c r="F20" s="658" t="s">
        <v>1593</v>
      </c>
      <c r="G20" s="658"/>
      <c r="H20" s="658"/>
      <c r="I20" s="658"/>
      <c r="J20" s="658"/>
      <c r="K20" s="217"/>
    </row>
    <row r="21" spans="2:11" s="1" customFormat="1" ht="15" customHeight="1">
      <c r="B21" s="220"/>
      <c r="C21" s="221"/>
      <c r="D21" s="221"/>
      <c r="E21" s="223" t="s">
        <v>1594</v>
      </c>
      <c r="F21" s="658" t="s">
        <v>1595</v>
      </c>
      <c r="G21" s="658"/>
      <c r="H21" s="658"/>
      <c r="I21" s="658"/>
      <c r="J21" s="658"/>
      <c r="K21" s="217"/>
    </row>
    <row r="22" spans="2:11" s="1" customFormat="1" ht="15" customHeight="1">
      <c r="B22" s="220"/>
      <c r="C22" s="221"/>
      <c r="D22" s="221"/>
      <c r="E22" s="223" t="s">
        <v>1596</v>
      </c>
      <c r="F22" s="658" t="s">
        <v>1597</v>
      </c>
      <c r="G22" s="658"/>
      <c r="H22" s="658"/>
      <c r="I22" s="658"/>
      <c r="J22" s="658"/>
      <c r="K22" s="217"/>
    </row>
    <row r="23" spans="2:11" s="1" customFormat="1" ht="15" customHeight="1">
      <c r="B23" s="220"/>
      <c r="C23" s="221"/>
      <c r="D23" s="221"/>
      <c r="E23" s="223" t="s">
        <v>1598</v>
      </c>
      <c r="F23" s="658" t="s">
        <v>1599</v>
      </c>
      <c r="G23" s="658"/>
      <c r="H23" s="658"/>
      <c r="I23" s="658"/>
      <c r="J23" s="658"/>
      <c r="K23" s="217"/>
    </row>
    <row r="24" spans="2:11" s="1" customFormat="1" ht="12.75" customHeight="1">
      <c r="B24" s="220"/>
      <c r="C24" s="221"/>
      <c r="D24" s="221"/>
      <c r="E24" s="221"/>
      <c r="F24" s="221"/>
      <c r="G24" s="221"/>
      <c r="H24" s="221"/>
      <c r="I24" s="221"/>
      <c r="J24" s="221"/>
      <c r="K24" s="217"/>
    </row>
    <row r="25" spans="2:11" s="1" customFormat="1" ht="15" customHeight="1">
      <c r="B25" s="220"/>
      <c r="C25" s="658" t="s">
        <v>1600</v>
      </c>
      <c r="D25" s="658"/>
      <c r="E25" s="658"/>
      <c r="F25" s="658"/>
      <c r="G25" s="658"/>
      <c r="H25" s="658"/>
      <c r="I25" s="658"/>
      <c r="J25" s="658"/>
      <c r="K25" s="217"/>
    </row>
    <row r="26" spans="2:11" s="1" customFormat="1" ht="15" customHeight="1">
      <c r="B26" s="220"/>
      <c r="C26" s="658" t="s">
        <v>1601</v>
      </c>
      <c r="D26" s="658"/>
      <c r="E26" s="658"/>
      <c r="F26" s="658"/>
      <c r="G26" s="658"/>
      <c r="H26" s="658"/>
      <c r="I26" s="658"/>
      <c r="J26" s="658"/>
      <c r="K26" s="217"/>
    </row>
    <row r="27" spans="2:11" s="1" customFormat="1" ht="15" customHeight="1">
      <c r="B27" s="220"/>
      <c r="C27" s="219"/>
      <c r="D27" s="658" t="s">
        <v>1602</v>
      </c>
      <c r="E27" s="658"/>
      <c r="F27" s="658"/>
      <c r="G27" s="658"/>
      <c r="H27" s="658"/>
      <c r="I27" s="658"/>
      <c r="J27" s="658"/>
      <c r="K27" s="217"/>
    </row>
    <row r="28" spans="2:11" s="1" customFormat="1" ht="15" customHeight="1">
      <c r="B28" s="220"/>
      <c r="C28" s="221"/>
      <c r="D28" s="658" t="s">
        <v>1603</v>
      </c>
      <c r="E28" s="658"/>
      <c r="F28" s="658"/>
      <c r="G28" s="658"/>
      <c r="H28" s="658"/>
      <c r="I28" s="658"/>
      <c r="J28" s="658"/>
      <c r="K28" s="217"/>
    </row>
    <row r="29" spans="2:11" s="1" customFormat="1" ht="12.75" customHeight="1">
      <c r="B29" s="220"/>
      <c r="C29" s="221"/>
      <c r="D29" s="221"/>
      <c r="E29" s="221"/>
      <c r="F29" s="221"/>
      <c r="G29" s="221"/>
      <c r="H29" s="221"/>
      <c r="I29" s="221"/>
      <c r="J29" s="221"/>
      <c r="K29" s="217"/>
    </row>
    <row r="30" spans="2:11" s="1" customFormat="1" ht="15" customHeight="1">
      <c r="B30" s="220"/>
      <c r="C30" s="221"/>
      <c r="D30" s="658" t="s">
        <v>1604</v>
      </c>
      <c r="E30" s="658"/>
      <c r="F30" s="658"/>
      <c r="G30" s="658"/>
      <c r="H30" s="658"/>
      <c r="I30" s="658"/>
      <c r="J30" s="658"/>
      <c r="K30" s="217"/>
    </row>
    <row r="31" spans="2:11" s="1" customFormat="1" ht="15" customHeight="1">
      <c r="B31" s="220"/>
      <c r="C31" s="221"/>
      <c r="D31" s="658" t="s">
        <v>1605</v>
      </c>
      <c r="E31" s="658"/>
      <c r="F31" s="658"/>
      <c r="G31" s="658"/>
      <c r="H31" s="658"/>
      <c r="I31" s="658"/>
      <c r="J31" s="658"/>
      <c r="K31" s="217"/>
    </row>
    <row r="32" spans="2:11" s="1" customFormat="1" ht="12.75" customHeight="1">
      <c r="B32" s="220"/>
      <c r="C32" s="221"/>
      <c r="D32" s="221"/>
      <c r="E32" s="221"/>
      <c r="F32" s="221"/>
      <c r="G32" s="221"/>
      <c r="H32" s="221"/>
      <c r="I32" s="221"/>
      <c r="J32" s="221"/>
      <c r="K32" s="217"/>
    </row>
    <row r="33" spans="2:11" s="1" customFormat="1" ht="15" customHeight="1">
      <c r="B33" s="220"/>
      <c r="C33" s="221"/>
      <c r="D33" s="658" t="s">
        <v>1606</v>
      </c>
      <c r="E33" s="658"/>
      <c r="F33" s="658"/>
      <c r="G33" s="658"/>
      <c r="H33" s="658"/>
      <c r="I33" s="658"/>
      <c r="J33" s="658"/>
      <c r="K33" s="217"/>
    </row>
    <row r="34" spans="2:11" s="1" customFormat="1" ht="15" customHeight="1">
      <c r="B34" s="220"/>
      <c r="C34" s="221"/>
      <c r="D34" s="658" t="s">
        <v>1607</v>
      </c>
      <c r="E34" s="658"/>
      <c r="F34" s="658"/>
      <c r="G34" s="658"/>
      <c r="H34" s="658"/>
      <c r="I34" s="658"/>
      <c r="J34" s="658"/>
      <c r="K34" s="217"/>
    </row>
    <row r="35" spans="2:11" s="1" customFormat="1" ht="15" customHeight="1">
      <c r="B35" s="220"/>
      <c r="C35" s="221"/>
      <c r="D35" s="658" t="s">
        <v>1608</v>
      </c>
      <c r="E35" s="658"/>
      <c r="F35" s="658"/>
      <c r="G35" s="658"/>
      <c r="H35" s="658"/>
      <c r="I35" s="658"/>
      <c r="J35" s="658"/>
      <c r="K35" s="217"/>
    </row>
    <row r="36" spans="2:11" s="1" customFormat="1" ht="15" customHeight="1">
      <c r="B36" s="220"/>
      <c r="C36" s="221"/>
      <c r="D36" s="219"/>
      <c r="E36" s="222" t="s">
        <v>121</v>
      </c>
      <c r="F36" s="219"/>
      <c r="G36" s="658" t="s">
        <v>1609</v>
      </c>
      <c r="H36" s="658"/>
      <c r="I36" s="658"/>
      <c r="J36" s="658"/>
      <c r="K36" s="217"/>
    </row>
    <row r="37" spans="2:11" s="1" customFormat="1" ht="30.75" customHeight="1">
      <c r="B37" s="220"/>
      <c r="C37" s="221"/>
      <c r="D37" s="219"/>
      <c r="E37" s="222" t="s">
        <v>1610</v>
      </c>
      <c r="F37" s="219"/>
      <c r="G37" s="658" t="s">
        <v>1611</v>
      </c>
      <c r="H37" s="658"/>
      <c r="I37" s="658"/>
      <c r="J37" s="658"/>
      <c r="K37" s="217"/>
    </row>
    <row r="38" spans="2:11" s="1" customFormat="1" ht="15" customHeight="1">
      <c r="B38" s="220"/>
      <c r="C38" s="221"/>
      <c r="D38" s="219"/>
      <c r="E38" s="222" t="s">
        <v>53</v>
      </c>
      <c r="F38" s="219"/>
      <c r="G38" s="658" t="s">
        <v>1612</v>
      </c>
      <c r="H38" s="658"/>
      <c r="I38" s="658"/>
      <c r="J38" s="658"/>
      <c r="K38" s="217"/>
    </row>
    <row r="39" spans="2:11" s="1" customFormat="1" ht="15" customHeight="1">
      <c r="B39" s="220"/>
      <c r="C39" s="221"/>
      <c r="D39" s="219"/>
      <c r="E39" s="222" t="s">
        <v>54</v>
      </c>
      <c r="F39" s="219"/>
      <c r="G39" s="658" t="s">
        <v>1613</v>
      </c>
      <c r="H39" s="658"/>
      <c r="I39" s="658"/>
      <c r="J39" s="658"/>
      <c r="K39" s="217"/>
    </row>
    <row r="40" spans="2:11" s="1" customFormat="1" ht="15" customHeight="1">
      <c r="B40" s="220"/>
      <c r="C40" s="221"/>
      <c r="D40" s="219"/>
      <c r="E40" s="222" t="s">
        <v>122</v>
      </c>
      <c r="F40" s="219"/>
      <c r="G40" s="658" t="s">
        <v>1614</v>
      </c>
      <c r="H40" s="658"/>
      <c r="I40" s="658"/>
      <c r="J40" s="658"/>
      <c r="K40" s="217"/>
    </row>
    <row r="41" spans="2:11" s="1" customFormat="1" ht="15" customHeight="1">
      <c r="B41" s="220"/>
      <c r="C41" s="221"/>
      <c r="D41" s="219"/>
      <c r="E41" s="222" t="s">
        <v>123</v>
      </c>
      <c r="F41" s="219"/>
      <c r="G41" s="658" t="s">
        <v>1615</v>
      </c>
      <c r="H41" s="658"/>
      <c r="I41" s="658"/>
      <c r="J41" s="658"/>
      <c r="K41" s="217"/>
    </row>
    <row r="42" spans="2:11" s="1" customFormat="1" ht="15" customHeight="1">
      <c r="B42" s="220"/>
      <c r="C42" s="221"/>
      <c r="D42" s="219"/>
      <c r="E42" s="222" t="s">
        <v>1616</v>
      </c>
      <c r="F42" s="219"/>
      <c r="G42" s="658" t="s">
        <v>1617</v>
      </c>
      <c r="H42" s="658"/>
      <c r="I42" s="658"/>
      <c r="J42" s="658"/>
      <c r="K42" s="217"/>
    </row>
    <row r="43" spans="2:11" s="1" customFormat="1" ht="15" customHeight="1">
      <c r="B43" s="220"/>
      <c r="C43" s="221"/>
      <c r="D43" s="219"/>
      <c r="E43" s="222"/>
      <c r="F43" s="219"/>
      <c r="G43" s="658" t="s">
        <v>1618</v>
      </c>
      <c r="H43" s="658"/>
      <c r="I43" s="658"/>
      <c r="J43" s="658"/>
      <c r="K43" s="217"/>
    </row>
    <row r="44" spans="2:11" s="1" customFormat="1" ht="15" customHeight="1">
      <c r="B44" s="220"/>
      <c r="C44" s="221"/>
      <c r="D44" s="219"/>
      <c r="E44" s="222" t="s">
        <v>1619</v>
      </c>
      <c r="F44" s="219"/>
      <c r="G44" s="658" t="s">
        <v>1620</v>
      </c>
      <c r="H44" s="658"/>
      <c r="I44" s="658"/>
      <c r="J44" s="658"/>
      <c r="K44" s="217"/>
    </row>
    <row r="45" spans="2:11" s="1" customFormat="1" ht="15" customHeight="1">
      <c r="B45" s="220"/>
      <c r="C45" s="221"/>
      <c r="D45" s="219"/>
      <c r="E45" s="222" t="s">
        <v>125</v>
      </c>
      <c r="F45" s="219"/>
      <c r="G45" s="658" t="s">
        <v>1621</v>
      </c>
      <c r="H45" s="658"/>
      <c r="I45" s="658"/>
      <c r="J45" s="658"/>
      <c r="K45" s="217"/>
    </row>
    <row r="46" spans="2:11" s="1" customFormat="1" ht="12.75" customHeight="1">
      <c r="B46" s="220"/>
      <c r="C46" s="221"/>
      <c r="D46" s="219"/>
      <c r="E46" s="219"/>
      <c r="F46" s="219"/>
      <c r="G46" s="219"/>
      <c r="H46" s="219"/>
      <c r="I46" s="219"/>
      <c r="J46" s="219"/>
      <c r="K46" s="217"/>
    </row>
    <row r="47" spans="2:11" s="1" customFormat="1" ht="15" customHeight="1">
      <c r="B47" s="220"/>
      <c r="C47" s="221"/>
      <c r="D47" s="658" t="s">
        <v>1622</v>
      </c>
      <c r="E47" s="658"/>
      <c r="F47" s="658"/>
      <c r="G47" s="658"/>
      <c r="H47" s="658"/>
      <c r="I47" s="658"/>
      <c r="J47" s="658"/>
      <c r="K47" s="217"/>
    </row>
    <row r="48" spans="2:11" s="1" customFormat="1" ht="15" customHeight="1">
      <c r="B48" s="220"/>
      <c r="C48" s="221"/>
      <c r="D48" s="221"/>
      <c r="E48" s="658" t="s">
        <v>1623</v>
      </c>
      <c r="F48" s="658"/>
      <c r="G48" s="658"/>
      <c r="H48" s="658"/>
      <c r="I48" s="658"/>
      <c r="J48" s="658"/>
      <c r="K48" s="217"/>
    </row>
    <row r="49" spans="2:11" s="1" customFormat="1" ht="15" customHeight="1">
      <c r="B49" s="220"/>
      <c r="C49" s="221"/>
      <c r="D49" s="221"/>
      <c r="E49" s="658" t="s">
        <v>1624</v>
      </c>
      <c r="F49" s="658"/>
      <c r="G49" s="658"/>
      <c r="H49" s="658"/>
      <c r="I49" s="658"/>
      <c r="J49" s="658"/>
      <c r="K49" s="217"/>
    </row>
    <row r="50" spans="2:11" s="1" customFormat="1" ht="15" customHeight="1">
      <c r="B50" s="220"/>
      <c r="C50" s="221"/>
      <c r="D50" s="221"/>
      <c r="E50" s="658" t="s">
        <v>1625</v>
      </c>
      <c r="F50" s="658"/>
      <c r="G50" s="658"/>
      <c r="H50" s="658"/>
      <c r="I50" s="658"/>
      <c r="J50" s="658"/>
      <c r="K50" s="217"/>
    </row>
    <row r="51" spans="2:11" s="1" customFormat="1" ht="15" customHeight="1">
      <c r="B51" s="220"/>
      <c r="C51" s="221"/>
      <c r="D51" s="658" t="s">
        <v>1626</v>
      </c>
      <c r="E51" s="658"/>
      <c r="F51" s="658"/>
      <c r="G51" s="658"/>
      <c r="H51" s="658"/>
      <c r="I51" s="658"/>
      <c r="J51" s="658"/>
      <c r="K51" s="217"/>
    </row>
    <row r="52" spans="2:11" s="1" customFormat="1" ht="25.5" customHeight="1">
      <c r="B52" s="216"/>
      <c r="C52" s="659" t="s">
        <v>1627</v>
      </c>
      <c r="D52" s="659"/>
      <c r="E52" s="659"/>
      <c r="F52" s="659"/>
      <c r="G52" s="659"/>
      <c r="H52" s="659"/>
      <c r="I52" s="659"/>
      <c r="J52" s="659"/>
      <c r="K52" s="217"/>
    </row>
    <row r="53" spans="2:11" s="1" customFormat="1" ht="5.25" customHeight="1">
      <c r="B53" s="216"/>
      <c r="C53" s="218"/>
      <c r="D53" s="218"/>
      <c r="E53" s="218"/>
      <c r="F53" s="218"/>
      <c r="G53" s="218"/>
      <c r="H53" s="218"/>
      <c r="I53" s="218"/>
      <c r="J53" s="218"/>
      <c r="K53" s="217"/>
    </row>
    <row r="54" spans="2:11" s="1" customFormat="1" ht="15" customHeight="1">
      <c r="B54" s="216"/>
      <c r="C54" s="658" t="s">
        <v>1628</v>
      </c>
      <c r="D54" s="658"/>
      <c r="E54" s="658"/>
      <c r="F54" s="658"/>
      <c r="G54" s="658"/>
      <c r="H54" s="658"/>
      <c r="I54" s="658"/>
      <c r="J54" s="658"/>
      <c r="K54" s="217"/>
    </row>
    <row r="55" spans="2:11" s="1" customFormat="1" ht="15" customHeight="1">
      <c r="B55" s="216"/>
      <c r="C55" s="658" t="s">
        <v>1629</v>
      </c>
      <c r="D55" s="658"/>
      <c r="E55" s="658"/>
      <c r="F55" s="658"/>
      <c r="G55" s="658"/>
      <c r="H55" s="658"/>
      <c r="I55" s="658"/>
      <c r="J55" s="658"/>
      <c r="K55" s="217"/>
    </row>
    <row r="56" spans="2:11" s="1" customFormat="1" ht="12.75" customHeight="1">
      <c r="B56" s="216"/>
      <c r="C56" s="219"/>
      <c r="D56" s="219"/>
      <c r="E56" s="219"/>
      <c r="F56" s="219"/>
      <c r="G56" s="219"/>
      <c r="H56" s="219"/>
      <c r="I56" s="219"/>
      <c r="J56" s="219"/>
      <c r="K56" s="217"/>
    </row>
    <row r="57" spans="2:11" s="1" customFormat="1" ht="15" customHeight="1">
      <c r="B57" s="216"/>
      <c r="C57" s="658" t="s">
        <v>1630</v>
      </c>
      <c r="D57" s="658"/>
      <c r="E57" s="658"/>
      <c r="F57" s="658"/>
      <c r="G57" s="658"/>
      <c r="H57" s="658"/>
      <c r="I57" s="658"/>
      <c r="J57" s="658"/>
      <c r="K57" s="217"/>
    </row>
    <row r="58" spans="2:11" s="1" customFormat="1" ht="15" customHeight="1">
      <c r="B58" s="216"/>
      <c r="C58" s="221"/>
      <c r="D58" s="658" t="s">
        <v>1631</v>
      </c>
      <c r="E58" s="658"/>
      <c r="F58" s="658"/>
      <c r="G58" s="658"/>
      <c r="H58" s="658"/>
      <c r="I58" s="658"/>
      <c r="J58" s="658"/>
      <c r="K58" s="217"/>
    </row>
    <row r="59" spans="2:11" s="1" customFormat="1" ht="15" customHeight="1">
      <c r="B59" s="216"/>
      <c r="C59" s="221"/>
      <c r="D59" s="658" t="s">
        <v>1632</v>
      </c>
      <c r="E59" s="658"/>
      <c r="F59" s="658"/>
      <c r="G59" s="658"/>
      <c r="H59" s="658"/>
      <c r="I59" s="658"/>
      <c r="J59" s="658"/>
      <c r="K59" s="217"/>
    </row>
    <row r="60" spans="2:11" s="1" customFormat="1" ht="15" customHeight="1">
      <c r="B60" s="216"/>
      <c r="C60" s="221"/>
      <c r="D60" s="658" t="s">
        <v>1633</v>
      </c>
      <c r="E60" s="658"/>
      <c r="F60" s="658"/>
      <c r="G60" s="658"/>
      <c r="H60" s="658"/>
      <c r="I60" s="658"/>
      <c r="J60" s="658"/>
      <c r="K60" s="217"/>
    </row>
    <row r="61" spans="2:11" s="1" customFormat="1" ht="15" customHeight="1">
      <c r="B61" s="216"/>
      <c r="C61" s="221"/>
      <c r="D61" s="658" t="s">
        <v>1634</v>
      </c>
      <c r="E61" s="658"/>
      <c r="F61" s="658"/>
      <c r="G61" s="658"/>
      <c r="H61" s="658"/>
      <c r="I61" s="658"/>
      <c r="J61" s="658"/>
      <c r="K61" s="217"/>
    </row>
    <row r="62" spans="2:11" s="1" customFormat="1" ht="15" customHeight="1">
      <c r="B62" s="216"/>
      <c r="C62" s="221"/>
      <c r="D62" s="657" t="s">
        <v>1635</v>
      </c>
      <c r="E62" s="657"/>
      <c r="F62" s="657"/>
      <c r="G62" s="657"/>
      <c r="H62" s="657"/>
      <c r="I62" s="657"/>
      <c r="J62" s="657"/>
      <c r="K62" s="217"/>
    </row>
    <row r="63" spans="2:11" s="1" customFormat="1" ht="15" customHeight="1">
      <c r="B63" s="216"/>
      <c r="C63" s="221"/>
      <c r="D63" s="658" t="s">
        <v>1636</v>
      </c>
      <c r="E63" s="658"/>
      <c r="F63" s="658"/>
      <c r="G63" s="658"/>
      <c r="H63" s="658"/>
      <c r="I63" s="658"/>
      <c r="J63" s="658"/>
      <c r="K63" s="217"/>
    </row>
    <row r="64" spans="2:11" s="1" customFormat="1" ht="12.75" customHeight="1">
      <c r="B64" s="216"/>
      <c r="C64" s="221"/>
      <c r="D64" s="221"/>
      <c r="E64" s="224"/>
      <c r="F64" s="221"/>
      <c r="G64" s="221"/>
      <c r="H64" s="221"/>
      <c r="I64" s="221"/>
      <c r="J64" s="221"/>
      <c r="K64" s="217"/>
    </row>
    <row r="65" spans="2:11" s="1" customFormat="1" ht="15" customHeight="1">
      <c r="B65" s="216"/>
      <c r="C65" s="221"/>
      <c r="D65" s="658" t="s">
        <v>1637</v>
      </c>
      <c r="E65" s="658"/>
      <c r="F65" s="658"/>
      <c r="G65" s="658"/>
      <c r="H65" s="658"/>
      <c r="I65" s="658"/>
      <c r="J65" s="658"/>
      <c r="K65" s="217"/>
    </row>
    <row r="66" spans="2:11" s="1" customFormat="1" ht="15" customHeight="1">
      <c r="B66" s="216"/>
      <c r="C66" s="221"/>
      <c r="D66" s="657" t="s">
        <v>1638</v>
      </c>
      <c r="E66" s="657"/>
      <c r="F66" s="657"/>
      <c r="G66" s="657"/>
      <c r="H66" s="657"/>
      <c r="I66" s="657"/>
      <c r="J66" s="657"/>
      <c r="K66" s="217"/>
    </row>
    <row r="67" spans="2:11" s="1" customFormat="1" ht="15" customHeight="1">
      <c r="B67" s="216"/>
      <c r="C67" s="221"/>
      <c r="D67" s="658" t="s">
        <v>1639</v>
      </c>
      <c r="E67" s="658"/>
      <c r="F67" s="658"/>
      <c r="G67" s="658"/>
      <c r="H67" s="658"/>
      <c r="I67" s="658"/>
      <c r="J67" s="658"/>
      <c r="K67" s="217"/>
    </row>
    <row r="68" spans="2:11" s="1" customFormat="1" ht="15" customHeight="1">
      <c r="B68" s="216"/>
      <c r="C68" s="221"/>
      <c r="D68" s="658" t="s">
        <v>1640</v>
      </c>
      <c r="E68" s="658"/>
      <c r="F68" s="658"/>
      <c r="G68" s="658"/>
      <c r="H68" s="658"/>
      <c r="I68" s="658"/>
      <c r="J68" s="658"/>
      <c r="K68" s="217"/>
    </row>
    <row r="69" spans="2:11" s="1" customFormat="1" ht="15" customHeight="1">
      <c r="B69" s="216"/>
      <c r="C69" s="221"/>
      <c r="D69" s="658" t="s">
        <v>1641</v>
      </c>
      <c r="E69" s="658"/>
      <c r="F69" s="658"/>
      <c r="G69" s="658"/>
      <c r="H69" s="658"/>
      <c r="I69" s="658"/>
      <c r="J69" s="658"/>
      <c r="K69" s="217"/>
    </row>
    <row r="70" spans="2:11" s="1" customFormat="1" ht="15" customHeight="1">
      <c r="B70" s="216"/>
      <c r="C70" s="221"/>
      <c r="D70" s="658" t="s">
        <v>1642</v>
      </c>
      <c r="E70" s="658"/>
      <c r="F70" s="658"/>
      <c r="G70" s="658"/>
      <c r="H70" s="658"/>
      <c r="I70" s="658"/>
      <c r="J70" s="658"/>
      <c r="K70" s="217"/>
    </row>
    <row r="71" spans="2:11" s="1" customFormat="1" ht="12.75" customHeight="1">
      <c r="B71" s="225"/>
      <c r="C71" s="226"/>
      <c r="D71" s="226"/>
      <c r="E71" s="226"/>
      <c r="F71" s="226"/>
      <c r="G71" s="226"/>
      <c r="H71" s="226"/>
      <c r="I71" s="226"/>
      <c r="J71" s="226"/>
      <c r="K71" s="227"/>
    </row>
    <row r="72" spans="2:11" s="1" customFormat="1" ht="18.75" customHeight="1">
      <c r="B72" s="228"/>
      <c r="C72" s="228"/>
      <c r="D72" s="228"/>
      <c r="E72" s="228"/>
      <c r="F72" s="228"/>
      <c r="G72" s="228"/>
      <c r="H72" s="228"/>
      <c r="I72" s="228"/>
      <c r="J72" s="228"/>
      <c r="K72" s="229"/>
    </row>
    <row r="73" spans="2:11" s="1" customFormat="1" ht="18.75" customHeight="1">
      <c r="B73" s="229"/>
      <c r="C73" s="229"/>
      <c r="D73" s="229"/>
      <c r="E73" s="229"/>
      <c r="F73" s="229"/>
      <c r="G73" s="229"/>
      <c r="H73" s="229"/>
      <c r="I73" s="229"/>
      <c r="J73" s="229"/>
      <c r="K73" s="229"/>
    </row>
    <row r="74" spans="2:11" s="1" customFormat="1" ht="7.5" customHeight="1">
      <c r="B74" s="230"/>
      <c r="C74" s="231"/>
      <c r="D74" s="231"/>
      <c r="E74" s="231"/>
      <c r="F74" s="231"/>
      <c r="G74" s="231"/>
      <c r="H74" s="231"/>
      <c r="I74" s="231"/>
      <c r="J74" s="231"/>
      <c r="K74" s="232"/>
    </row>
    <row r="75" spans="2:11" s="1" customFormat="1" ht="45" customHeight="1">
      <c r="B75" s="233"/>
      <c r="C75" s="656" t="s">
        <v>1643</v>
      </c>
      <c r="D75" s="656"/>
      <c r="E75" s="656"/>
      <c r="F75" s="656"/>
      <c r="G75" s="656"/>
      <c r="H75" s="656"/>
      <c r="I75" s="656"/>
      <c r="J75" s="656"/>
      <c r="K75" s="234"/>
    </row>
    <row r="76" spans="2:11" s="1" customFormat="1" ht="17.25" customHeight="1">
      <c r="B76" s="233"/>
      <c r="C76" s="235" t="s">
        <v>1644</v>
      </c>
      <c r="D76" s="235"/>
      <c r="E76" s="235"/>
      <c r="F76" s="235" t="s">
        <v>1645</v>
      </c>
      <c r="G76" s="236"/>
      <c r="H76" s="235" t="s">
        <v>54</v>
      </c>
      <c r="I76" s="235" t="s">
        <v>57</v>
      </c>
      <c r="J76" s="235" t="s">
        <v>1646</v>
      </c>
      <c r="K76" s="234"/>
    </row>
    <row r="77" spans="2:11" s="1" customFormat="1" ht="17.25" customHeight="1">
      <c r="B77" s="233"/>
      <c r="C77" s="237" t="s">
        <v>1647</v>
      </c>
      <c r="D77" s="237"/>
      <c r="E77" s="237"/>
      <c r="F77" s="238" t="s">
        <v>1648</v>
      </c>
      <c r="G77" s="239"/>
      <c r="H77" s="237"/>
      <c r="I77" s="237"/>
      <c r="J77" s="237" t="s">
        <v>1649</v>
      </c>
      <c r="K77" s="234"/>
    </row>
    <row r="78" spans="2:11" s="1" customFormat="1" ht="5.25" customHeight="1">
      <c r="B78" s="233"/>
      <c r="C78" s="240"/>
      <c r="D78" s="240"/>
      <c r="E78" s="240"/>
      <c r="F78" s="240"/>
      <c r="G78" s="241"/>
      <c r="H78" s="240"/>
      <c r="I78" s="240"/>
      <c r="J78" s="240"/>
      <c r="K78" s="234"/>
    </row>
    <row r="79" spans="2:11" s="1" customFormat="1" ht="15" customHeight="1">
      <c r="B79" s="233"/>
      <c r="C79" s="222" t="s">
        <v>53</v>
      </c>
      <c r="D79" s="242"/>
      <c r="E79" s="242"/>
      <c r="F79" s="243" t="s">
        <v>1650</v>
      </c>
      <c r="G79" s="244"/>
      <c r="H79" s="222" t="s">
        <v>1651</v>
      </c>
      <c r="I79" s="222" t="s">
        <v>1652</v>
      </c>
      <c r="J79" s="222">
        <v>20</v>
      </c>
      <c r="K79" s="234"/>
    </row>
    <row r="80" spans="2:11" s="1" customFormat="1" ht="15" customHeight="1">
      <c r="B80" s="233"/>
      <c r="C80" s="222" t="s">
        <v>1653</v>
      </c>
      <c r="D80" s="222"/>
      <c r="E80" s="222"/>
      <c r="F80" s="243" t="s">
        <v>1650</v>
      </c>
      <c r="G80" s="244"/>
      <c r="H80" s="222" t="s">
        <v>1654</v>
      </c>
      <c r="I80" s="222" t="s">
        <v>1652</v>
      </c>
      <c r="J80" s="222">
        <v>120</v>
      </c>
      <c r="K80" s="234"/>
    </row>
    <row r="81" spans="2:11" s="1" customFormat="1" ht="15" customHeight="1">
      <c r="B81" s="245"/>
      <c r="C81" s="222" t="s">
        <v>1655</v>
      </c>
      <c r="D81" s="222"/>
      <c r="E81" s="222"/>
      <c r="F81" s="243" t="s">
        <v>1656</v>
      </c>
      <c r="G81" s="244"/>
      <c r="H81" s="222" t="s">
        <v>1657</v>
      </c>
      <c r="I81" s="222" t="s">
        <v>1652</v>
      </c>
      <c r="J81" s="222">
        <v>50</v>
      </c>
      <c r="K81" s="234"/>
    </row>
    <row r="82" spans="2:11" s="1" customFormat="1" ht="15" customHeight="1">
      <c r="B82" s="245"/>
      <c r="C82" s="222" t="s">
        <v>1658</v>
      </c>
      <c r="D82" s="222"/>
      <c r="E82" s="222"/>
      <c r="F82" s="243" t="s">
        <v>1650</v>
      </c>
      <c r="G82" s="244"/>
      <c r="H82" s="222" t="s">
        <v>1659</v>
      </c>
      <c r="I82" s="222" t="s">
        <v>1660</v>
      </c>
      <c r="J82" s="222"/>
      <c r="K82" s="234"/>
    </row>
    <row r="83" spans="2:11" s="1" customFormat="1" ht="15" customHeight="1">
      <c r="B83" s="245"/>
      <c r="C83" s="246" t="s">
        <v>1661</v>
      </c>
      <c r="D83" s="246"/>
      <c r="E83" s="246"/>
      <c r="F83" s="247" t="s">
        <v>1656</v>
      </c>
      <c r="G83" s="246"/>
      <c r="H83" s="246" t="s">
        <v>1662</v>
      </c>
      <c r="I83" s="246" t="s">
        <v>1652</v>
      </c>
      <c r="J83" s="246">
        <v>15</v>
      </c>
      <c r="K83" s="234"/>
    </row>
    <row r="84" spans="2:11" s="1" customFormat="1" ht="15" customHeight="1">
      <c r="B84" s="245"/>
      <c r="C84" s="246" t="s">
        <v>1663</v>
      </c>
      <c r="D84" s="246"/>
      <c r="E84" s="246"/>
      <c r="F84" s="247" t="s">
        <v>1656</v>
      </c>
      <c r="G84" s="246"/>
      <c r="H84" s="246" t="s">
        <v>1664</v>
      </c>
      <c r="I84" s="246" t="s">
        <v>1652</v>
      </c>
      <c r="J84" s="246">
        <v>15</v>
      </c>
      <c r="K84" s="234"/>
    </row>
    <row r="85" spans="2:11" s="1" customFormat="1" ht="15" customHeight="1">
      <c r="B85" s="245"/>
      <c r="C85" s="246" t="s">
        <v>1665</v>
      </c>
      <c r="D85" s="246"/>
      <c r="E85" s="246"/>
      <c r="F85" s="247" t="s">
        <v>1656</v>
      </c>
      <c r="G85" s="246"/>
      <c r="H85" s="246" t="s">
        <v>1666</v>
      </c>
      <c r="I85" s="246" t="s">
        <v>1652</v>
      </c>
      <c r="J85" s="246">
        <v>20</v>
      </c>
      <c r="K85" s="234"/>
    </row>
    <row r="86" spans="2:11" s="1" customFormat="1" ht="15" customHeight="1">
      <c r="B86" s="245"/>
      <c r="C86" s="246" t="s">
        <v>1667</v>
      </c>
      <c r="D86" s="246"/>
      <c r="E86" s="246"/>
      <c r="F86" s="247" t="s">
        <v>1656</v>
      </c>
      <c r="G86" s="246"/>
      <c r="H86" s="246" t="s">
        <v>1668</v>
      </c>
      <c r="I86" s="246" t="s">
        <v>1652</v>
      </c>
      <c r="J86" s="246">
        <v>20</v>
      </c>
      <c r="K86" s="234"/>
    </row>
    <row r="87" spans="2:11" s="1" customFormat="1" ht="15" customHeight="1">
      <c r="B87" s="245"/>
      <c r="C87" s="222" t="s">
        <v>1669</v>
      </c>
      <c r="D87" s="222"/>
      <c r="E87" s="222"/>
      <c r="F87" s="243" t="s">
        <v>1656</v>
      </c>
      <c r="G87" s="244"/>
      <c r="H87" s="222" t="s">
        <v>1670</v>
      </c>
      <c r="I87" s="222" t="s">
        <v>1652</v>
      </c>
      <c r="J87" s="222">
        <v>50</v>
      </c>
      <c r="K87" s="234"/>
    </row>
    <row r="88" spans="2:11" s="1" customFormat="1" ht="15" customHeight="1">
      <c r="B88" s="245"/>
      <c r="C88" s="222" t="s">
        <v>1671</v>
      </c>
      <c r="D88" s="222"/>
      <c r="E88" s="222"/>
      <c r="F88" s="243" t="s">
        <v>1656</v>
      </c>
      <c r="G88" s="244"/>
      <c r="H88" s="222" t="s">
        <v>1672</v>
      </c>
      <c r="I88" s="222" t="s">
        <v>1652</v>
      </c>
      <c r="J88" s="222">
        <v>20</v>
      </c>
      <c r="K88" s="234"/>
    </row>
    <row r="89" spans="2:11" s="1" customFormat="1" ht="15" customHeight="1">
      <c r="B89" s="245"/>
      <c r="C89" s="222" t="s">
        <v>1673</v>
      </c>
      <c r="D89" s="222"/>
      <c r="E89" s="222"/>
      <c r="F89" s="243" t="s">
        <v>1656</v>
      </c>
      <c r="G89" s="244"/>
      <c r="H89" s="222" t="s">
        <v>1674</v>
      </c>
      <c r="I89" s="222" t="s">
        <v>1652</v>
      </c>
      <c r="J89" s="222">
        <v>20</v>
      </c>
      <c r="K89" s="234"/>
    </row>
    <row r="90" spans="2:11" s="1" customFormat="1" ht="15" customHeight="1">
      <c r="B90" s="245"/>
      <c r="C90" s="222" t="s">
        <v>1675</v>
      </c>
      <c r="D90" s="222"/>
      <c r="E90" s="222"/>
      <c r="F90" s="243" t="s">
        <v>1656</v>
      </c>
      <c r="G90" s="244"/>
      <c r="H90" s="222" t="s">
        <v>1676</v>
      </c>
      <c r="I90" s="222" t="s">
        <v>1652</v>
      </c>
      <c r="J90" s="222">
        <v>50</v>
      </c>
      <c r="K90" s="234"/>
    </row>
    <row r="91" spans="2:11" s="1" customFormat="1" ht="15" customHeight="1">
      <c r="B91" s="245"/>
      <c r="C91" s="222" t="s">
        <v>1677</v>
      </c>
      <c r="D91" s="222"/>
      <c r="E91" s="222"/>
      <c r="F91" s="243" t="s">
        <v>1656</v>
      </c>
      <c r="G91" s="244"/>
      <c r="H91" s="222" t="s">
        <v>1677</v>
      </c>
      <c r="I91" s="222" t="s">
        <v>1652</v>
      </c>
      <c r="J91" s="222">
        <v>50</v>
      </c>
      <c r="K91" s="234"/>
    </row>
    <row r="92" spans="2:11" s="1" customFormat="1" ht="15" customHeight="1">
      <c r="B92" s="245"/>
      <c r="C92" s="222" t="s">
        <v>1678</v>
      </c>
      <c r="D92" s="222"/>
      <c r="E92" s="222"/>
      <c r="F92" s="243" t="s">
        <v>1656</v>
      </c>
      <c r="G92" s="244"/>
      <c r="H92" s="222" t="s">
        <v>1679</v>
      </c>
      <c r="I92" s="222" t="s">
        <v>1652</v>
      </c>
      <c r="J92" s="222">
        <v>255</v>
      </c>
      <c r="K92" s="234"/>
    </row>
    <row r="93" spans="2:11" s="1" customFormat="1" ht="15" customHeight="1">
      <c r="B93" s="245"/>
      <c r="C93" s="222" t="s">
        <v>1680</v>
      </c>
      <c r="D93" s="222"/>
      <c r="E93" s="222"/>
      <c r="F93" s="243" t="s">
        <v>1650</v>
      </c>
      <c r="G93" s="244"/>
      <c r="H93" s="222" t="s">
        <v>1681</v>
      </c>
      <c r="I93" s="222" t="s">
        <v>1682</v>
      </c>
      <c r="J93" s="222"/>
      <c r="K93" s="234"/>
    </row>
    <row r="94" spans="2:11" s="1" customFormat="1" ht="15" customHeight="1">
      <c r="B94" s="245"/>
      <c r="C94" s="222" t="s">
        <v>1683</v>
      </c>
      <c r="D94" s="222"/>
      <c r="E94" s="222"/>
      <c r="F94" s="243" t="s">
        <v>1650</v>
      </c>
      <c r="G94" s="244"/>
      <c r="H94" s="222" t="s">
        <v>1684</v>
      </c>
      <c r="I94" s="222" t="s">
        <v>1685</v>
      </c>
      <c r="J94" s="222"/>
      <c r="K94" s="234"/>
    </row>
    <row r="95" spans="2:11" s="1" customFormat="1" ht="15" customHeight="1">
      <c r="B95" s="245"/>
      <c r="C95" s="222" t="s">
        <v>1686</v>
      </c>
      <c r="D95" s="222"/>
      <c r="E95" s="222"/>
      <c r="F95" s="243" t="s">
        <v>1650</v>
      </c>
      <c r="G95" s="244"/>
      <c r="H95" s="222" t="s">
        <v>1686</v>
      </c>
      <c r="I95" s="222" t="s">
        <v>1685</v>
      </c>
      <c r="J95" s="222"/>
      <c r="K95" s="234"/>
    </row>
    <row r="96" spans="2:11" s="1" customFormat="1" ht="15" customHeight="1">
      <c r="B96" s="245"/>
      <c r="C96" s="222" t="s">
        <v>38</v>
      </c>
      <c r="D96" s="222"/>
      <c r="E96" s="222"/>
      <c r="F96" s="243" t="s">
        <v>1650</v>
      </c>
      <c r="G96" s="244"/>
      <c r="H96" s="222" t="s">
        <v>1687</v>
      </c>
      <c r="I96" s="222" t="s">
        <v>1685</v>
      </c>
      <c r="J96" s="222"/>
      <c r="K96" s="234"/>
    </row>
    <row r="97" spans="2:11" s="1" customFormat="1" ht="15" customHeight="1">
      <c r="B97" s="245"/>
      <c r="C97" s="222" t="s">
        <v>48</v>
      </c>
      <c r="D97" s="222"/>
      <c r="E97" s="222"/>
      <c r="F97" s="243" t="s">
        <v>1650</v>
      </c>
      <c r="G97" s="244"/>
      <c r="H97" s="222" t="s">
        <v>1688</v>
      </c>
      <c r="I97" s="222" t="s">
        <v>1685</v>
      </c>
      <c r="J97" s="222"/>
      <c r="K97" s="234"/>
    </row>
    <row r="98" spans="2:11" s="1" customFormat="1" ht="15" customHeight="1">
      <c r="B98" s="248"/>
      <c r="C98" s="249"/>
      <c r="D98" s="249"/>
      <c r="E98" s="249"/>
      <c r="F98" s="249"/>
      <c r="G98" s="249"/>
      <c r="H98" s="249"/>
      <c r="I98" s="249"/>
      <c r="J98" s="249"/>
      <c r="K98" s="250"/>
    </row>
    <row r="99" spans="2:11" s="1" customFormat="1" ht="18.75" customHeight="1">
      <c r="B99" s="251"/>
      <c r="C99" s="252"/>
      <c r="D99" s="252"/>
      <c r="E99" s="252"/>
      <c r="F99" s="252"/>
      <c r="G99" s="252"/>
      <c r="H99" s="252"/>
      <c r="I99" s="252"/>
      <c r="J99" s="252"/>
      <c r="K99" s="251"/>
    </row>
    <row r="100" spans="2:11" s="1" customFormat="1" ht="18.75" customHeight="1"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</row>
    <row r="101" spans="2:11" s="1" customFormat="1" ht="7.5" customHeight="1">
      <c r="B101" s="230"/>
      <c r="C101" s="231"/>
      <c r="D101" s="231"/>
      <c r="E101" s="231"/>
      <c r="F101" s="231"/>
      <c r="G101" s="231"/>
      <c r="H101" s="231"/>
      <c r="I101" s="231"/>
      <c r="J101" s="231"/>
      <c r="K101" s="232"/>
    </row>
    <row r="102" spans="2:11" s="1" customFormat="1" ht="45" customHeight="1">
      <c r="B102" s="233"/>
      <c r="C102" s="656" t="s">
        <v>1689</v>
      </c>
      <c r="D102" s="656"/>
      <c r="E102" s="656"/>
      <c r="F102" s="656"/>
      <c r="G102" s="656"/>
      <c r="H102" s="656"/>
      <c r="I102" s="656"/>
      <c r="J102" s="656"/>
      <c r="K102" s="234"/>
    </row>
    <row r="103" spans="2:11" s="1" customFormat="1" ht="17.25" customHeight="1">
      <c r="B103" s="233"/>
      <c r="C103" s="235" t="s">
        <v>1644</v>
      </c>
      <c r="D103" s="235"/>
      <c r="E103" s="235"/>
      <c r="F103" s="235" t="s">
        <v>1645</v>
      </c>
      <c r="G103" s="236"/>
      <c r="H103" s="235" t="s">
        <v>54</v>
      </c>
      <c r="I103" s="235" t="s">
        <v>57</v>
      </c>
      <c r="J103" s="235" t="s">
        <v>1646</v>
      </c>
      <c r="K103" s="234"/>
    </row>
    <row r="104" spans="2:11" s="1" customFormat="1" ht="17.25" customHeight="1">
      <c r="B104" s="233"/>
      <c r="C104" s="237" t="s">
        <v>1647</v>
      </c>
      <c r="D104" s="237"/>
      <c r="E104" s="237"/>
      <c r="F104" s="238" t="s">
        <v>1648</v>
      </c>
      <c r="G104" s="239"/>
      <c r="H104" s="237"/>
      <c r="I104" s="237"/>
      <c r="J104" s="237" t="s">
        <v>1649</v>
      </c>
      <c r="K104" s="234"/>
    </row>
    <row r="105" spans="2:11" s="1" customFormat="1" ht="5.25" customHeight="1">
      <c r="B105" s="233"/>
      <c r="C105" s="235"/>
      <c r="D105" s="235"/>
      <c r="E105" s="235"/>
      <c r="F105" s="235"/>
      <c r="G105" s="253"/>
      <c r="H105" s="235"/>
      <c r="I105" s="235"/>
      <c r="J105" s="235"/>
      <c r="K105" s="234"/>
    </row>
    <row r="106" spans="2:11" s="1" customFormat="1" ht="15" customHeight="1">
      <c r="B106" s="233"/>
      <c r="C106" s="222" t="s">
        <v>53</v>
      </c>
      <c r="D106" s="242"/>
      <c r="E106" s="242"/>
      <c r="F106" s="243" t="s">
        <v>1650</v>
      </c>
      <c r="G106" s="222"/>
      <c r="H106" s="222" t="s">
        <v>1690</v>
      </c>
      <c r="I106" s="222" t="s">
        <v>1652</v>
      </c>
      <c r="J106" s="222">
        <v>20</v>
      </c>
      <c r="K106" s="234"/>
    </row>
    <row r="107" spans="2:11" s="1" customFormat="1" ht="15" customHeight="1">
      <c r="B107" s="233"/>
      <c r="C107" s="222" t="s">
        <v>1653</v>
      </c>
      <c r="D107" s="222"/>
      <c r="E107" s="222"/>
      <c r="F107" s="243" t="s">
        <v>1650</v>
      </c>
      <c r="G107" s="222"/>
      <c r="H107" s="222" t="s">
        <v>1690</v>
      </c>
      <c r="I107" s="222" t="s">
        <v>1652</v>
      </c>
      <c r="J107" s="222">
        <v>120</v>
      </c>
      <c r="K107" s="234"/>
    </row>
    <row r="108" spans="2:11" s="1" customFormat="1" ht="15" customHeight="1">
      <c r="B108" s="245"/>
      <c r="C108" s="222" t="s">
        <v>1655</v>
      </c>
      <c r="D108" s="222"/>
      <c r="E108" s="222"/>
      <c r="F108" s="243" t="s">
        <v>1656</v>
      </c>
      <c r="G108" s="222"/>
      <c r="H108" s="222" t="s">
        <v>1690</v>
      </c>
      <c r="I108" s="222" t="s">
        <v>1652</v>
      </c>
      <c r="J108" s="222">
        <v>50</v>
      </c>
      <c r="K108" s="234"/>
    </row>
    <row r="109" spans="2:11" s="1" customFormat="1" ht="15" customHeight="1">
      <c r="B109" s="245"/>
      <c r="C109" s="222" t="s">
        <v>1658</v>
      </c>
      <c r="D109" s="222"/>
      <c r="E109" s="222"/>
      <c r="F109" s="243" t="s">
        <v>1650</v>
      </c>
      <c r="G109" s="222"/>
      <c r="H109" s="222" t="s">
        <v>1690</v>
      </c>
      <c r="I109" s="222" t="s">
        <v>1660</v>
      </c>
      <c r="J109" s="222"/>
      <c r="K109" s="234"/>
    </row>
    <row r="110" spans="2:11" s="1" customFormat="1" ht="15" customHeight="1">
      <c r="B110" s="245"/>
      <c r="C110" s="222" t="s">
        <v>1669</v>
      </c>
      <c r="D110" s="222"/>
      <c r="E110" s="222"/>
      <c r="F110" s="243" t="s">
        <v>1656</v>
      </c>
      <c r="G110" s="222"/>
      <c r="H110" s="222" t="s">
        <v>1690</v>
      </c>
      <c r="I110" s="222" t="s">
        <v>1652</v>
      </c>
      <c r="J110" s="222">
        <v>50</v>
      </c>
      <c r="K110" s="234"/>
    </row>
    <row r="111" spans="2:11" s="1" customFormat="1" ht="15" customHeight="1">
      <c r="B111" s="245"/>
      <c r="C111" s="222" t="s">
        <v>1677</v>
      </c>
      <c r="D111" s="222"/>
      <c r="E111" s="222"/>
      <c r="F111" s="243" t="s">
        <v>1656</v>
      </c>
      <c r="G111" s="222"/>
      <c r="H111" s="222" t="s">
        <v>1690</v>
      </c>
      <c r="I111" s="222" t="s">
        <v>1652</v>
      </c>
      <c r="J111" s="222">
        <v>50</v>
      </c>
      <c r="K111" s="234"/>
    </row>
    <row r="112" spans="2:11" s="1" customFormat="1" ht="15" customHeight="1">
      <c r="B112" s="245"/>
      <c r="C112" s="222" t="s">
        <v>1675</v>
      </c>
      <c r="D112" s="222"/>
      <c r="E112" s="222"/>
      <c r="F112" s="243" t="s">
        <v>1656</v>
      </c>
      <c r="G112" s="222"/>
      <c r="H112" s="222" t="s">
        <v>1690</v>
      </c>
      <c r="I112" s="222" t="s">
        <v>1652</v>
      </c>
      <c r="J112" s="222">
        <v>50</v>
      </c>
      <c r="K112" s="234"/>
    </row>
    <row r="113" spans="2:11" s="1" customFormat="1" ht="15" customHeight="1">
      <c r="B113" s="245"/>
      <c r="C113" s="222" t="s">
        <v>53</v>
      </c>
      <c r="D113" s="222"/>
      <c r="E113" s="222"/>
      <c r="F113" s="243" t="s">
        <v>1650</v>
      </c>
      <c r="G113" s="222"/>
      <c r="H113" s="222" t="s">
        <v>1691</v>
      </c>
      <c r="I113" s="222" t="s">
        <v>1652</v>
      </c>
      <c r="J113" s="222">
        <v>20</v>
      </c>
      <c r="K113" s="234"/>
    </row>
    <row r="114" spans="2:11" s="1" customFormat="1" ht="15" customHeight="1">
      <c r="B114" s="245"/>
      <c r="C114" s="222" t="s">
        <v>1692</v>
      </c>
      <c r="D114" s="222"/>
      <c r="E114" s="222"/>
      <c r="F114" s="243" t="s">
        <v>1650</v>
      </c>
      <c r="G114" s="222"/>
      <c r="H114" s="222" t="s">
        <v>1693</v>
      </c>
      <c r="I114" s="222" t="s">
        <v>1652</v>
      </c>
      <c r="J114" s="222">
        <v>120</v>
      </c>
      <c r="K114" s="234"/>
    </row>
    <row r="115" spans="2:11" s="1" customFormat="1" ht="15" customHeight="1">
      <c r="B115" s="245"/>
      <c r="C115" s="222" t="s">
        <v>38</v>
      </c>
      <c r="D115" s="222"/>
      <c r="E115" s="222"/>
      <c r="F115" s="243" t="s">
        <v>1650</v>
      </c>
      <c r="G115" s="222"/>
      <c r="H115" s="222" t="s">
        <v>1694</v>
      </c>
      <c r="I115" s="222" t="s">
        <v>1685</v>
      </c>
      <c r="J115" s="222"/>
      <c r="K115" s="234"/>
    </row>
    <row r="116" spans="2:11" s="1" customFormat="1" ht="15" customHeight="1">
      <c r="B116" s="245"/>
      <c r="C116" s="222" t="s">
        <v>48</v>
      </c>
      <c r="D116" s="222"/>
      <c r="E116" s="222"/>
      <c r="F116" s="243" t="s">
        <v>1650</v>
      </c>
      <c r="G116" s="222"/>
      <c r="H116" s="222" t="s">
        <v>1695</v>
      </c>
      <c r="I116" s="222" t="s">
        <v>1685</v>
      </c>
      <c r="J116" s="222"/>
      <c r="K116" s="234"/>
    </row>
    <row r="117" spans="2:11" s="1" customFormat="1" ht="15" customHeight="1">
      <c r="B117" s="245"/>
      <c r="C117" s="222" t="s">
        <v>57</v>
      </c>
      <c r="D117" s="222"/>
      <c r="E117" s="222"/>
      <c r="F117" s="243" t="s">
        <v>1650</v>
      </c>
      <c r="G117" s="222"/>
      <c r="H117" s="222" t="s">
        <v>1696</v>
      </c>
      <c r="I117" s="222" t="s">
        <v>1697</v>
      </c>
      <c r="J117" s="222"/>
      <c r="K117" s="234"/>
    </row>
    <row r="118" spans="2:11" s="1" customFormat="1" ht="15" customHeight="1">
      <c r="B118" s="248"/>
      <c r="C118" s="254"/>
      <c r="D118" s="254"/>
      <c r="E118" s="254"/>
      <c r="F118" s="254"/>
      <c r="G118" s="254"/>
      <c r="H118" s="254"/>
      <c r="I118" s="254"/>
      <c r="J118" s="254"/>
      <c r="K118" s="250"/>
    </row>
    <row r="119" spans="2:11" s="1" customFormat="1" ht="18.75" customHeight="1">
      <c r="B119" s="255"/>
      <c r="C119" s="256"/>
      <c r="D119" s="256"/>
      <c r="E119" s="256"/>
      <c r="F119" s="257"/>
      <c r="G119" s="256"/>
      <c r="H119" s="256"/>
      <c r="I119" s="256"/>
      <c r="J119" s="256"/>
      <c r="K119" s="255"/>
    </row>
    <row r="120" spans="2:11" s="1" customFormat="1" ht="18.75" customHeight="1"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</row>
    <row r="121" spans="2:11" s="1" customFormat="1" ht="7.5" customHeight="1">
      <c r="B121" s="258"/>
      <c r="C121" s="259"/>
      <c r="D121" s="259"/>
      <c r="E121" s="259"/>
      <c r="F121" s="259"/>
      <c r="G121" s="259"/>
      <c r="H121" s="259"/>
      <c r="I121" s="259"/>
      <c r="J121" s="259"/>
      <c r="K121" s="260"/>
    </row>
    <row r="122" spans="2:11" s="1" customFormat="1" ht="45" customHeight="1">
      <c r="B122" s="261"/>
      <c r="C122" s="654" t="s">
        <v>1698</v>
      </c>
      <c r="D122" s="654"/>
      <c r="E122" s="654"/>
      <c r="F122" s="654"/>
      <c r="G122" s="654"/>
      <c r="H122" s="654"/>
      <c r="I122" s="654"/>
      <c r="J122" s="654"/>
      <c r="K122" s="262"/>
    </row>
    <row r="123" spans="2:11" s="1" customFormat="1" ht="17.25" customHeight="1">
      <c r="B123" s="263"/>
      <c r="C123" s="235" t="s">
        <v>1644</v>
      </c>
      <c r="D123" s="235"/>
      <c r="E123" s="235"/>
      <c r="F123" s="235" t="s">
        <v>1645</v>
      </c>
      <c r="G123" s="236"/>
      <c r="H123" s="235" t="s">
        <v>54</v>
      </c>
      <c r="I123" s="235" t="s">
        <v>57</v>
      </c>
      <c r="J123" s="235" t="s">
        <v>1646</v>
      </c>
      <c r="K123" s="264"/>
    </row>
    <row r="124" spans="2:11" s="1" customFormat="1" ht="17.25" customHeight="1">
      <c r="B124" s="263"/>
      <c r="C124" s="237" t="s">
        <v>1647</v>
      </c>
      <c r="D124" s="237"/>
      <c r="E124" s="237"/>
      <c r="F124" s="238" t="s">
        <v>1648</v>
      </c>
      <c r="G124" s="239"/>
      <c r="H124" s="237"/>
      <c r="I124" s="237"/>
      <c r="J124" s="237" t="s">
        <v>1649</v>
      </c>
      <c r="K124" s="264"/>
    </row>
    <row r="125" spans="2:11" s="1" customFormat="1" ht="5.25" customHeight="1">
      <c r="B125" s="265"/>
      <c r="C125" s="240"/>
      <c r="D125" s="240"/>
      <c r="E125" s="240"/>
      <c r="F125" s="240"/>
      <c r="G125" s="266"/>
      <c r="H125" s="240"/>
      <c r="I125" s="240"/>
      <c r="J125" s="240"/>
      <c r="K125" s="267"/>
    </row>
    <row r="126" spans="2:11" s="1" customFormat="1" ht="15" customHeight="1">
      <c r="B126" s="265"/>
      <c r="C126" s="222" t="s">
        <v>1653</v>
      </c>
      <c r="D126" s="242"/>
      <c r="E126" s="242"/>
      <c r="F126" s="243" t="s">
        <v>1650</v>
      </c>
      <c r="G126" s="222"/>
      <c r="H126" s="222" t="s">
        <v>1690</v>
      </c>
      <c r="I126" s="222" t="s">
        <v>1652</v>
      </c>
      <c r="J126" s="222">
        <v>120</v>
      </c>
      <c r="K126" s="268"/>
    </row>
    <row r="127" spans="2:11" s="1" customFormat="1" ht="15" customHeight="1">
      <c r="B127" s="265"/>
      <c r="C127" s="222" t="s">
        <v>1699</v>
      </c>
      <c r="D127" s="222"/>
      <c r="E127" s="222"/>
      <c r="F127" s="243" t="s">
        <v>1650</v>
      </c>
      <c r="G127" s="222"/>
      <c r="H127" s="222" t="s">
        <v>1700</v>
      </c>
      <c r="I127" s="222" t="s">
        <v>1652</v>
      </c>
      <c r="J127" s="222" t="s">
        <v>1701</v>
      </c>
      <c r="K127" s="268"/>
    </row>
    <row r="128" spans="2:11" s="1" customFormat="1" ht="15" customHeight="1">
      <c r="B128" s="265"/>
      <c r="C128" s="222" t="s">
        <v>1598</v>
      </c>
      <c r="D128" s="222"/>
      <c r="E128" s="222"/>
      <c r="F128" s="243" t="s">
        <v>1650</v>
      </c>
      <c r="G128" s="222"/>
      <c r="H128" s="222" t="s">
        <v>1702</v>
      </c>
      <c r="I128" s="222" t="s">
        <v>1652</v>
      </c>
      <c r="J128" s="222" t="s">
        <v>1701</v>
      </c>
      <c r="K128" s="268"/>
    </row>
    <row r="129" spans="2:11" s="1" customFormat="1" ht="15" customHeight="1">
      <c r="B129" s="265"/>
      <c r="C129" s="222" t="s">
        <v>1661</v>
      </c>
      <c r="D129" s="222"/>
      <c r="E129" s="222"/>
      <c r="F129" s="243" t="s">
        <v>1656</v>
      </c>
      <c r="G129" s="222"/>
      <c r="H129" s="222" t="s">
        <v>1662</v>
      </c>
      <c r="I129" s="222" t="s">
        <v>1652</v>
      </c>
      <c r="J129" s="222">
        <v>15</v>
      </c>
      <c r="K129" s="268"/>
    </row>
    <row r="130" spans="2:11" s="1" customFormat="1" ht="15" customHeight="1">
      <c r="B130" s="265"/>
      <c r="C130" s="246" t="s">
        <v>1663</v>
      </c>
      <c r="D130" s="246"/>
      <c r="E130" s="246"/>
      <c r="F130" s="247" t="s">
        <v>1656</v>
      </c>
      <c r="G130" s="246"/>
      <c r="H130" s="246" t="s">
        <v>1664</v>
      </c>
      <c r="I130" s="246" t="s">
        <v>1652</v>
      </c>
      <c r="J130" s="246">
        <v>15</v>
      </c>
      <c r="K130" s="268"/>
    </row>
    <row r="131" spans="2:11" s="1" customFormat="1" ht="15" customHeight="1">
      <c r="B131" s="265"/>
      <c r="C131" s="246" t="s">
        <v>1665</v>
      </c>
      <c r="D131" s="246"/>
      <c r="E131" s="246"/>
      <c r="F131" s="247" t="s">
        <v>1656</v>
      </c>
      <c r="G131" s="246"/>
      <c r="H131" s="246" t="s">
        <v>1666</v>
      </c>
      <c r="I131" s="246" t="s">
        <v>1652</v>
      </c>
      <c r="J131" s="246">
        <v>20</v>
      </c>
      <c r="K131" s="268"/>
    </row>
    <row r="132" spans="2:11" s="1" customFormat="1" ht="15" customHeight="1">
      <c r="B132" s="265"/>
      <c r="C132" s="246" t="s">
        <v>1667</v>
      </c>
      <c r="D132" s="246"/>
      <c r="E132" s="246"/>
      <c r="F132" s="247" t="s">
        <v>1656</v>
      </c>
      <c r="G132" s="246"/>
      <c r="H132" s="246" t="s">
        <v>1668</v>
      </c>
      <c r="I132" s="246" t="s">
        <v>1652</v>
      </c>
      <c r="J132" s="246">
        <v>20</v>
      </c>
      <c r="K132" s="268"/>
    </row>
    <row r="133" spans="2:11" s="1" customFormat="1" ht="15" customHeight="1">
      <c r="B133" s="265"/>
      <c r="C133" s="222" t="s">
        <v>1655</v>
      </c>
      <c r="D133" s="222"/>
      <c r="E133" s="222"/>
      <c r="F133" s="243" t="s">
        <v>1656</v>
      </c>
      <c r="G133" s="222"/>
      <c r="H133" s="222" t="s">
        <v>1690</v>
      </c>
      <c r="I133" s="222" t="s">
        <v>1652</v>
      </c>
      <c r="J133" s="222">
        <v>50</v>
      </c>
      <c r="K133" s="268"/>
    </row>
    <row r="134" spans="2:11" s="1" customFormat="1" ht="15" customHeight="1">
      <c r="B134" s="265"/>
      <c r="C134" s="222" t="s">
        <v>1669</v>
      </c>
      <c r="D134" s="222"/>
      <c r="E134" s="222"/>
      <c r="F134" s="243" t="s">
        <v>1656</v>
      </c>
      <c r="G134" s="222"/>
      <c r="H134" s="222" t="s">
        <v>1690</v>
      </c>
      <c r="I134" s="222" t="s">
        <v>1652</v>
      </c>
      <c r="J134" s="222">
        <v>50</v>
      </c>
      <c r="K134" s="268"/>
    </row>
    <row r="135" spans="2:11" s="1" customFormat="1" ht="15" customHeight="1">
      <c r="B135" s="265"/>
      <c r="C135" s="222" t="s">
        <v>1675</v>
      </c>
      <c r="D135" s="222"/>
      <c r="E135" s="222"/>
      <c r="F135" s="243" t="s">
        <v>1656</v>
      </c>
      <c r="G135" s="222"/>
      <c r="H135" s="222" t="s">
        <v>1690</v>
      </c>
      <c r="I135" s="222" t="s">
        <v>1652</v>
      </c>
      <c r="J135" s="222">
        <v>50</v>
      </c>
      <c r="K135" s="268"/>
    </row>
    <row r="136" spans="2:11" s="1" customFormat="1" ht="15" customHeight="1">
      <c r="B136" s="265"/>
      <c r="C136" s="222" t="s">
        <v>1677</v>
      </c>
      <c r="D136" s="222"/>
      <c r="E136" s="222"/>
      <c r="F136" s="243" t="s">
        <v>1656</v>
      </c>
      <c r="G136" s="222"/>
      <c r="H136" s="222" t="s">
        <v>1690</v>
      </c>
      <c r="I136" s="222" t="s">
        <v>1652</v>
      </c>
      <c r="J136" s="222">
        <v>50</v>
      </c>
      <c r="K136" s="268"/>
    </row>
    <row r="137" spans="2:11" s="1" customFormat="1" ht="15" customHeight="1">
      <c r="B137" s="265"/>
      <c r="C137" s="222" t="s">
        <v>1678</v>
      </c>
      <c r="D137" s="222"/>
      <c r="E137" s="222"/>
      <c r="F137" s="243" t="s">
        <v>1656</v>
      </c>
      <c r="G137" s="222"/>
      <c r="H137" s="222" t="s">
        <v>1703</v>
      </c>
      <c r="I137" s="222" t="s">
        <v>1652</v>
      </c>
      <c r="J137" s="222">
        <v>255</v>
      </c>
      <c r="K137" s="268"/>
    </row>
    <row r="138" spans="2:11" s="1" customFormat="1" ht="15" customHeight="1">
      <c r="B138" s="265"/>
      <c r="C138" s="222" t="s">
        <v>1680</v>
      </c>
      <c r="D138" s="222"/>
      <c r="E138" s="222"/>
      <c r="F138" s="243" t="s">
        <v>1650</v>
      </c>
      <c r="G138" s="222"/>
      <c r="H138" s="222" t="s">
        <v>1704</v>
      </c>
      <c r="I138" s="222" t="s">
        <v>1682</v>
      </c>
      <c r="J138" s="222"/>
      <c r="K138" s="268"/>
    </row>
    <row r="139" spans="2:11" s="1" customFormat="1" ht="15" customHeight="1">
      <c r="B139" s="265"/>
      <c r="C139" s="222" t="s">
        <v>1683</v>
      </c>
      <c r="D139" s="222"/>
      <c r="E139" s="222"/>
      <c r="F139" s="243" t="s">
        <v>1650</v>
      </c>
      <c r="G139" s="222"/>
      <c r="H139" s="222" t="s">
        <v>1705</v>
      </c>
      <c r="I139" s="222" t="s">
        <v>1685</v>
      </c>
      <c r="J139" s="222"/>
      <c r="K139" s="268"/>
    </row>
    <row r="140" spans="2:11" s="1" customFormat="1" ht="15" customHeight="1">
      <c r="B140" s="265"/>
      <c r="C140" s="222" t="s">
        <v>1686</v>
      </c>
      <c r="D140" s="222"/>
      <c r="E140" s="222"/>
      <c r="F140" s="243" t="s">
        <v>1650</v>
      </c>
      <c r="G140" s="222"/>
      <c r="H140" s="222" t="s">
        <v>1686</v>
      </c>
      <c r="I140" s="222" t="s">
        <v>1685</v>
      </c>
      <c r="J140" s="222"/>
      <c r="K140" s="268"/>
    </row>
    <row r="141" spans="2:11" s="1" customFormat="1" ht="15" customHeight="1">
      <c r="B141" s="265"/>
      <c r="C141" s="222" t="s">
        <v>38</v>
      </c>
      <c r="D141" s="222"/>
      <c r="E141" s="222"/>
      <c r="F141" s="243" t="s">
        <v>1650</v>
      </c>
      <c r="G141" s="222"/>
      <c r="H141" s="222" t="s">
        <v>1706</v>
      </c>
      <c r="I141" s="222" t="s">
        <v>1685</v>
      </c>
      <c r="J141" s="222"/>
      <c r="K141" s="268"/>
    </row>
    <row r="142" spans="2:11" s="1" customFormat="1" ht="15" customHeight="1">
      <c r="B142" s="265"/>
      <c r="C142" s="222" t="s">
        <v>1707</v>
      </c>
      <c r="D142" s="222"/>
      <c r="E142" s="222"/>
      <c r="F142" s="243" t="s">
        <v>1650</v>
      </c>
      <c r="G142" s="222"/>
      <c r="H142" s="222" t="s">
        <v>1708</v>
      </c>
      <c r="I142" s="222" t="s">
        <v>1685</v>
      </c>
      <c r="J142" s="222"/>
      <c r="K142" s="268"/>
    </row>
    <row r="143" spans="2:11" s="1" customFormat="1" ht="15" customHeight="1">
      <c r="B143" s="269"/>
      <c r="C143" s="270"/>
      <c r="D143" s="270"/>
      <c r="E143" s="270"/>
      <c r="F143" s="270"/>
      <c r="G143" s="270"/>
      <c r="H143" s="270"/>
      <c r="I143" s="270"/>
      <c r="J143" s="270"/>
      <c r="K143" s="271"/>
    </row>
    <row r="144" spans="2:11" s="1" customFormat="1" ht="18.75" customHeight="1">
      <c r="B144" s="256"/>
      <c r="C144" s="256"/>
      <c r="D144" s="256"/>
      <c r="E144" s="256"/>
      <c r="F144" s="257"/>
      <c r="G144" s="256"/>
      <c r="H144" s="256"/>
      <c r="I144" s="256"/>
      <c r="J144" s="256"/>
      <c r="K144" s="256"/>
    </row>
    <row r="145" spans="2:11" s="1" customFormat="1" ht="18.75" customHeight="1"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</row>
    <row r="146" spans="2:11" s="1" customFormat="1" ht="7.5" customHeight="1">
      <c r="B146" s="230"/>
      <c r="C146" s="231"/>
      <c r="D146" s="231"/>
      <c r="E146" s="231"/>
      <c r="F146" s="231"/>
      <c r="G146" s="231"/>
      <c r="H146" s="231"/>
      <c r="I146" s="231"/>
      <c r="J146" s="231"/>
      <c r="K146" s="232"/>
    </row>
    <row r="147" spans="2:11" s="1" customFormat="1" ht="45" customHeight="1">
      <c r="B147" s="233"/>
      <c r="C147" s="656" t="s">
        <v>1709</v>
      </c>
      <c r="D147" s="656"/>
      <c r="E147" s="656"/>
      <c r="F147" s="656"/>
      <c r="G147" s="656"/>
      <c r="H147" s="656"/>
      <c r="I147" s="656"/>
      <c r="J147" s="656"/>
      <c r="K147" s="234"/>
    </row>
    <row r="148" spans="2:11" s="1" customFormat="1" ht="17.25" customHeight="1">
      <c r="B148" s="233"/>
      <c r="C148" s="235" t="s">
        <v>1644</v>
      </c>
      <c r="D148" s="235"/>
      <c r="E148" s="235"/>
      <c r="F148" s="235" t="s">
        <v>1645</v>
      </c>
      <c r="G148" s="236"/>
      <c r="H148" s="235" t="s">
        <v>54</v>
      </c>
      <c r="I148" s="235" t="s">
        <v>57</v>
      </c>
      <c r="J148" s="235" t="s">
        <v>1646</v>
      </c>
      <c r="K148" s="234"/>
    </row>
    <row r="149" spans="2:11" s="1" customFormat="1" ht="17.25" customHeight="1">
      <c r="B149" s="233"/>
      <c r="C149" s="237" t="s">
        <v>1647</v>
      </c>
      <c r="D149" s="237"/>
      <c r="E149" s="237"/>
      <c r="F149" s="238" t="s">
        <v>1648</v>
      </c>
      <c r="G149" s="239"/>
      <c r="H149" s="237"/>
      <c r="I149" s="237"/>
      <c r="J149" s="237" t="s">
        <v>1649</v>
      </c>
      <c r="K149" s="234"/>
    </row>
    <row r="150" spans="2:11" s="1" customFormat="1" ht="5.25" customHeight="1">
      <c r="B150" s="245"/>
      <c r="C150" s="240"/>
      <c r="D150" s="240"/>
      <c r="E150" s="240"/>
      <c r="F150" s="240"/>
      <c r="G150" s="241"/>
      <c r="H150" s="240"/>
      <c r="I150" s="240"/>
      <c r="J150" s="240"/>
      <c r="K150" s="268"/>
    </row>
    <row r="151" spans="2:11" s="1" customFormat="1" ht="15" customHeight="1">
      <c r="B151" s="245"/>
      <c r="C151" s="272" t="s">
        <v>1653</v>
      </c>
      <c r="D151" s="222"/>
      <c r="E151" s="222"/>
      <c r="F151" s="273" t="s">
        <v>1650</v>
      </c>
      <c r="G151" s="222"/>
      <c r="H151" s="272" t="s">
        <v>1690</v>
      </c>
      <c r="I151" s="272" t="s">
        <v>1652</v>
      </c>
      <c r="J151" s="272">
        <v>120</v>
      </c>
      <c r="K151" s="268"/>
    </row>
    <row r="152" spans="2:11" s="1" customFormat="1" ht="15" customHeight="1">
      <c r="B152" s="245"/>
      <c r="C152" s="272" t="s">
        <v>1699</v>
      </c>
      <c r="D152" s="222"/>
      <c r="E152" s="222"/>
      <c r="F152" s="273" t="s">
        <v>1650</v>
      </c>
      <c r="G152" s="222"/>
      <c r="H152" s="272" t="s">
        <v>1710</v>
      </c>
      <c r="I152" s="272" t="s">
        <v>1652</v>
      </c>
      <c r="J152" s="272" t="s">
        <v>1701</v>
      </c>
      <c r="K152" s="268"/>
    </row>
    <row r="153" spans="2:11" s="1" customFormat="1" ht="15" customHeight="1">
      <c r="B153" s="245"/>
      <c r="C153" s="272" t="s">
        <v>1598</v>
      </c>
      <c r="D153" s="222"/>
      <c r="E153" s="222"/>
      <c r="F153" s="273" t="s">
        <v>1650</v>
      </c>
      <c r="G153" s="222"/>
      <c r="H153" s="272" t="s">
        <v>1711</v>
      </c>
      <c r="I153" s="272" t="s">
        <v>1652</v>
      </c>
      <c r="J153" s="272" t="s">
        <v>1701</v>
      </c>
      <c r="K153" s="268"/>
    </row>
    <row r="154" spans="2:11" s="1" customFormat="1" ht="15" customHeight="1">
      <c r="B154" s="245"/>
      <c r="C154" s="272" t="s">
        <v>1655</v>
      </c>
      <c r="D154" s="222"/>
      <c r="E154" s="222"/>
      <c r="F154" s="273" t="s">
        <v>1656</v>
      </c>
      <c r="G154" s="222"/>
      <c r="H154" s="272" t="s">
        <v>1690</v>
      </c>
      <c r="I154" s="272" t="s">
        <v>1652</v>
      </c>
      <c r="J154" s="272">
        <v>50</v>
      </c>
      <c r="K154" s="268"/>
    </row>
    <row r="155" spans="2:11" s="1" customFormat="1" ht="15" customHeight="1">
      <c r="B155" s="245"/>
      <c r="C155" s="272" t="s">
        <v>1658</v>
      </c>
      <c r="D155" s="222"/>
      <c r="E155" s="222"/>
      <c r="F155" s="273" t="s">
        <v>1650</v>
      </c>
      <c r="G155" s="222"/>
      <c r="H155" s="272" t="s">
        <v>1690</v>
      </c>
      <c r="I155" s="272" t="s">
        <v>1660</v>
      </c>
      <c r="J155" s="272"/>
      <c r="K155" s="268"/>
    </row>
    <row r="156" spans="2:11" s="1" customFormat="1" ht="15" customHeight="1">
      <c r="B156" s="245"/>
      <c r="C156" s="272" t="s">
        <v>1669</v>
      </c>
      <c r="D156" s="222"/>
      <c r="E156" s="222"/>
      <c r="F156" s="273" t="s">
        <v>1656</v>
      </c>
      <c r="G156" s="222"/>
      <c r="H156" s="272" t="s">
        <v>1690</v>
      </c>
      <c r="I156" s="272" t="s">
        <v>1652</v>
      </c>
      <c r="J156" s="272">
        <v>50</v>
      </c>
      <c r="K156" s="268"/>
    </row>
    <row r="157" spans="2:11" s="1" customFormat="1" ht="15" customHeight="1">
      <c r="B157" s="245"/>
      <c r="C157" s="272" t="s">
        <v>1677</v>
      </c>
      <c r="D157" s="222"/>
      <c r="E157" s="222"/>
      <c r="F157" s="273" t="s">
        <v>1656</v>
      </c>
      <c r="G157" s="222"/>
      <c r="H157" s="272" t="s">
        <v>1690</v>
      </c>
      <c r="I157" s="272" t="s">
        <v>1652</v>
      </c>
      <c r="J157" s="272">
        <v>50</v>
      </c>
      <c r="K157" s="268"/>
    </row>
    <row r="158" spans="2:11" s="1" customFormat="1" ht="15" customHeight="1">
      <c r="B158" s="245"/>
      <c r="C158" s="272" t="s">
        <v>1675</v>
      </c>
      <c r="D158" s="222"/>
      <c r="E158" s="222"/>
      <c r="F158" s="273" t="s">
        <v>1656</v>
      </c>
      <c r="G158" s="222"/>
      <c r="H158" s="272" t="s">
        <v>1690</v>
      </c>
      <c r="I158" s="272" t="s">
        <v>1652</v>
      </c>
      <c r="J158" s="272">
        <v>50</v>
      </c>
      <c r="K158" s="268"/>
    </row>
    <row r="159" spans="2:11" s="1" customFormat="1" ht="15" customHeight="1">
      <c r="B159" s="245"/>
      <c r="C159" s="272" t="s">
        <v>93</v>
      </c>
      <c r="D159" s="222"/>
      <c r="E159" s="222"/>
      <c r="F159" s="273" t="s">
        <v>1650</v>
      </c>
      <c r="G159" s="222"/>
      <c r="H159" s="272" t="s">
        <v>1712</v>
      </c>
      <c r="I159" s="272" t="s">
        <v>1652</v>
      </c>
      <c r="J159" s="272" t="s">
        <v>1713</v>
      </c>
      <c r="K159" s="268"/>
    </row>
    <row r="160" spans="2:11" s="1" customFormat="1" ht="15" customHeight="1">
      <c r="B160" s="245"/>
      <c r="C160" s="272" t="s">
        <v>1714</v>
      </c>
      <c r="D160" s="222"/>
      <c r="E160" s="222"/>
      <c r="F160" s="273" t="s">
        <v>1650</v>
      </c>
      <c r="G160" s="222"/>
      <c r="H160" s="272" t="s">
        <v>1715</v>
      </c>
      <c r="I160" s="272" t="s">
        <v>1685</v>
      </c>
      <c r="J160" s="272"/>
      <c r="K160" s="268"/>
    </row>
    <row r="161" spans="2:11" s="1" customFormat="1" ht="15" customHeight="1">
      <c r="B161" s="274"/>
      <c r="C161" s="254"/>
      <c r="D161" s="254"/>
      <c r="E161" s="254"/>
      <c r="F161" s="254"/>
      <c r="G161" s="254"/>
      <c r="H161" s="254"/>
      <c r="I161" s="254"/>
      <c r="J161" s="254"/>
      <c r="K161" s="275"/>
    </row>
    <row r="162" spans="2:11" s="1" customFormat="1" ht="18.75" customHeight="1">
      <c r="B162" s="256"/>
      <c r="C162" s="266"/>
      <c r="D162" s="266"/>
      <c r="E162" s="266"/>
      <c r="F162" s="276"/>
      <c r="G162" s="266"/>
      <c r="H162" s="266"/>
      <c r="I162" s="266"/>
      <c r="J162" s="266"/>
      <c r="K162" s="256"/>
    </row>
    <row r="163" spans="2:11" s="1" customFormat="1" ht="18.75" customHeight="1"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</row>
    <row r="164" spans="2:11" s="1" customFormat="1" ht="7.5" customHeight="1">
      <c r="B164" s="211"/>
      <c r="C164" s="212"/>
      <c r="D164" s="212"/>
      <c r="E164" s="212"/>
      <c r="F164" s="212"/>
      <c r="G164" s="212"/>
      <c r="H164" s="212"/>
      <c r="I164" s="212"/>
      <c r="J164" s="212"/>
      <c r="K164" s="213"/>
    </row>
    <row r="165" spans="2:11" s="1" customFormat="1" ht="45" customHeight="1">
      <c r="B165" s="214"/>
      <c r="C165" s="654" t="s">
        <v>1716</v>
      </c>
      <c r="D165" s="654"/>
      <c r="E165" s="654"/>
      <c r="F165" s="654"/>
      <c r="G165" s="654"/>
      <c r="H165" s="654"/>
      <c r="I165" s="654"/>
      <c r="J165" s="654"/>
      <c r="K165" s="215"/>
    </row>
    <row r="166" spans="2:11" s="1" customFormat="1" ht="17.25" customHeight="1">
      <c r="B166" s="214"/>
      <c r="C166" s="235" t="s">
        <v>1644</v>
      </c>
      <c r="D166" s="235"/>
      <c r="E166" s="235"/>
      <c r="F166" s="235" t="s">
        <v>1645</v>
      </c>
      <c r="G166" s="277"/>
      <c r="H166" s="278" t="s">
        <v>54</v>
      </c>
      <c r="I166" s="278" t="s">
        <v>57</v>
      </c>
      <c r="J166" s="235" t="s">
        <v>1646</v>
      </c>
      <c r="K166" s="215"/>
    </row>
    <row r="167" spans="2:11" s="1" customFormat="1" ht="17.25" customHeight="1">
      <c r="B167" s="216"/>
      <c r="C167" s="237" t="s">
        <v>1647</v>
      </c>
      <c r="D167" s="237"/>
      <c r="E167" s="237"/>
      <c r="F167" s="238" t="s">
        <v>1648</v>
      </c>
      <c r="G167" s="279"/>
      <c r="H167" s="280"/>
      <c r="I167" s="280"/>
      <c r="J167" s="237" t="s">
        <v>1649</v>
      </c>
      <c r="K167" s="217"/>
    </row>
    <row r="168" spans="2:11" s="1" customFormat="1" ht="5.25" customHeight="1">
      <c r="B168" s="245"/>
      <c r="C168" s="240"/>
      <c r="D168" s="240"/>
      <c r="E168" s="240"/>
      <c r="F168" s="240"/>
      <c r="G168" s="241"/>
      <c r="H168" s="240"/>
      <c r="I168" s="240"/>
      <c r="J168" s="240"/>
      <c r="K168" s="268"/>
    </row>
    <row r="169" spans="2:11" s="1" customFormat="1" ht="15" customHeight="1">
      <c r="B169" s="245"/>
      <c r="C169" s="222" t="s">
        <v>1653</v>
      </c>
      <c r="D169" s="222"/>
      <c r="E169" s="222"/>
      <c r="F169" s="243" t="s">
        <v>1650</v>
      </c>
      <c r="G169" s="222"/>
      <c r="H169" s="222" t="s">
        <v>1690</v>
      </c>
      <c r="I169" s="222" t="s">
        <v>1652</v>
      </c>
      <c r="J169" s="222">
        <v>120</v>
      </c>
      <c r="K169" s="268"/>
    </row>
    <row r="170" spans="2:11" s="1" customFormat="1" ht="15" customHeight="1">
      <c r="B170" s="245"/>
      <c r="C170" s="222" t="s">
        <v>1699</v>
      </c>
      <c r="D170" s="222"/>
      <c r="E170" s="222"/>
      <c r="F170" s="243" t="s">
        <v>1650</v>
      </c>
      <c r="G170" s="222"/>
      <c r="H170" s="222" t="s">
        <v>1700</v>
      </c>
      <c r="I170" s="222" t="s">
        <v>1652</v>
      </c>
      <c r="J170" s="222" t="s">
        <v>1701</v>
      </c>
      <c r="K170" s="268"/>
    </row>
    <row r="171" spans="2:11" s="1" customFormat="1" ht="15" customHeight="1">
      <c r="B171" s="245"/>
      <c r="C171" s="222" t="s">
        <v>1598</v>
      </c>
      <c r="D171" s="222"/>
      <c r="E171" s="222"/>
      <c r="F171" s="243" t="s">
        <v>1650</v>
      </c>
      <c r="G171" s="222"/>
      <c r="H171" s="222" t="s">
        <v>1717</v>
      </c>
      <c r="I171" s="222" t="s">
        <v>1652</v>
      </c>
      <c r="J171" s="222" t="s">
        <v>1701</v>
      </c>
      <c r="K171" s="268"/>
    </row>
    <row r="172" spans="2:11" s="1" customFormat="1" ht="15" customHeight="1">
      <c r="B172" s="245"/>
      <c r="C172" s="222" t="s">
        <v>1655</v>
      </c>
      <c r="D172" s="222"/>
      <c r="E172" s="222"/>
      <c r="F172" s="243" t="s">
        <v>1656</v>
      </c>
      <c r="G172" s="222"/>
      <c r="H172" s="222" t="s">
        <v>1717</v>
      </c>
      <c r="I172" s="222" t="s">
        <v>1652</v>
      </c>
      <c r="J172" s="222">
        <v>50</v>
      </c>
      <c r="K172" s="268"/>
    </row>
    <row r="173" spans="2:11" s="1" customFormat="1" ht="15" customHeight="1">
      <c r="B173" s="245"/>
      <c r="C173" s="222" t="s">
        <v>1658</v>
      </c>
      <c r="D173" s="222"/>
      <c r="E173" s="222"/>
      <c r="F173" s="243" t="s">
        <v>1650</v>
      </c>
      <c r="G173" s="222"/>
      <c r="H173" s="222" t="s">
        <v>1717</v>
      </c>
      <c r="I173" s="222" t="s">
        <v>1660</v>
      </c>
      <c r="J173" s="222"/>
      <c r="K173" s="268"/>
    </row>
    <row r="174" spans="2:11" s="1" customFormat="1" ht="15" customHeight="1">
      <c r="B174" s="245"/>
      <c r="C174" s="222" t="s">
        <v>1669</v>
      </c>
      <c r="D174" s="222"/>
      <c r="E174" s="222"/>
      <c r="F174" s="243" t="s">
        <v>1656</v>
      </c>
      <c r="G174" s="222"/>
      <c r="H174" s="222" t="s">
        <v>1717</v>
      </c>
      <c r="I174" s="222" t="s">
        <v>1652</v>
      </c>
      <c r="J174" s="222">
        <v>50</v>
      </c>
      <c r="K174" s="268"/>
    </row>
    <row r="175" spans="2:11" s="1" customFormat="1" ht="15" customHeight="1">
      <c r="B175" s="245"/>
      <c r="C175" s="222" t="s">
        <v>1677</v>
      </c>
      <c r="D175" s="222"/>
      <c r="E175" s="222"/>
      <c r="F175" s="243" t="s">
        <v>1656</v>
      </c>
      <c r="G175" s="222"/>
      <c r="H175" s="222" t="s">
        <v>1717</v>
      </c>
      <c r="I175" s="222" t="s">
        <v>1652</v>
      </c>
      <c r="J175" s="222">
        <v>50</v>
      </c>
      <c r="K175" s="268"/>
    </row>
    <row r="176" spans="2:11" s="1" customFormat="1" ht="15" customHeight="1">
      <c r="B176" s="245"/>
      <c r="C176" s="222" t="s">
        <v>1675</v>
      </c>
      <c r="D176" s="222"/>
      <c r="E176" s="222"/>
      <c r="F176" s="243" t="s">
        <v>1656</v>
      </c>
      <c r="G176" s="222"/>
      <c r="H176" s="222" t="s">
        <v>1717</v>
      </c>
      <c r="I176" s="222" t="s">
        <v>1652</v>
      </c>
      <c r="J176" s="222">
        <v>50</v>
      </c>
      <c r="K176" s="268"/>
    </row>
    <row r="177" spans="2:11" s="1" customFormat="1" ht="15" customHeight="1">
      <c r="B177" s="245"/>
      <c r="C177" s="222" t="s">
        <v>121</v>
      </c>
      <c r="D177" s="222"/>
      <c r="E177" s="222"/>
      <c r="F177" s="243" t="s">
        <v>1650</v>
      </c>
      <c r="G177" s="222"/>
      <c r="H177" s="222" t="s">
        <v>1718</v>
      </c>
      <c r="I177" s="222" t="s">
        <v>1719</v>
      </c>
      <c r="J177" s="222"/>
      <c r="K177" s="268"/>
    </row>
    <row r="178" spans="2:11" s="1" customFormat="1" ht="15" customHeight="1">
      <c r="B178" s="245"/>
      <c r="C178" s="222" t="s">
        <v>57</v>
      </c>
      <c r="D178" s="222"/>
      <c r="E178" s="222"/>
      <c r="F178" s="243" t="s">
        <v>1650</v>
      </c>
      <c r="G178" s="222"/>
      <c r="H178" s="222" t="s">
        <v>1720</v>
      </c>
      <c r="I178" s="222" t="s">
        <v>1721</v>
      </c>
      <c r="J178" s="222">
        <v>1</v>
      </c>
      <c r="K178" s="268"/>
    </row>
    <row r="179" spans="2:11" s="1" customFormat="1" ht="15" customHeight="1">
      <c r="B179" s="245"/>
      <c r="C179" s="222" t="s">
        <v>53</v>
      </c>
      <c r="D179" s="222"/>
      <c r="E179" s="222"/>
      <c r="F179" s="243" t="s">
        <v>1650</v>
      </c>
      <c r="G179" s="222"/>
      <c r="H179" s="222" t="s">
        <v>1722</v>
      </c>
      <c r="I179" s="222" t="s">
        <v>1652</v>
      </c>
      <c r="J179" s="222">
        <v>20</v>
      </c>
      <c r="K179" s="268"/>
    </row>
    <row r="180" spans="2:11" s="1" customFormat="1" ht="15" customHeight="1">
      <c r="B180" s="245"/>
      <c r="C180" s="222" t="s">
        <v>54</v>
      </c>
      <c r="D180" s="222"/>
      <c r="E180" s="222"/>
      <c r="F180" s="243" t="s">
        <v>1650</v>
      </c>
      <c r="G180" s="222"/>
      <c r="H180" s="222" t="s">
        <v>1723</v>
      </c>
      <c r="I180" s="222" t="s">
        <v>1652</v>
      </c>
      <c r="J180" s="222">
        <v>255</v>
      </c>
      <c r="K180" s="268"/>
    </row>
    <row r="181" spans="2:11" s="1" customFormat="1" ht="15" customHeight="1">
      <c r="B181" s="245"/>
      <c r="C181" s="222" t="s">
        <v>122</v>
      </c>
      <c r="D181" s="222"/>
      <c r="E181" s="222"/>
      <c r="F181" s="243" t="s">
        <v>1650</v>
      </c>
      <c r="G181" s="222"/>
      <c r="H181" s="222" t="s">
        <v>1614</v>
      </c>
      <c r="I181" s="222" t="s">
        <v>1652</v>
      </c>
      <c r="J181" s="222">
        <v>10</v>
      </c>
      <c r="K181" s="268"/>
    </row>
    <row r="182" spans="2:11" s="1" customFormat="1" ht="15" customHeight="1">
      <c r="B182" s="245"/>
      <c r="C182" s="222" t="s">
        <v>123</v>
      </c>
      <c r="D182" s="222"/>
      <c r="E182" s="222"/>
      <c r="F182" s="243" t="s">
        <v>1650</v>
      </c>
      <c r="G182" s="222"/>
      <c r="H182" s="222" t="s">
        <v>1724</v>
      </c>
      <c r="I182" s="222" t="s">
        <v>1685</v>
      </c>
      <c r="J182" s="222"/>
      <c r="K182" s="268"/>
    </row>
    <row r="183" spans="2:11" s="1" customFormat="1" ht="15" customHeight="1">
      <c r="B183" s="245"/>
      <c r="C183" s="222" t="s">
        <v>1725</v>
      </c>
      <c r="D183" s="222"/>
      <c r="E183" s="222"/>
      <c r="F183" s="243" t="s">
        <v>1650</v>
      </c>
      <c r="G183" s="222"/>
      <c r="H183" s="222" t="s">
        <v>1726</v>
      </c>
      <c r="I183" s="222" t="s">
        <v>1685</v>
      </c>
      <c r="J183" s="222"/>
      <c r="K183" s="268"/>
    </row>
    <row r="184" spans="2:11" s="1" customFormat="1" ht="15" customHeight="1">
      <c r="B184" s="245"/>
      <c r="C184" s="222" t="s">
        <v>1714</v>
      </c>
      <c r="D184" s="222"/>
      <c r="E184" s="222"/>
      <c r="F184" s="243" t="s">
        <v>1650</v>
      </c>
      <c r="G184" s="222"/>
      <c r="H184" s="222" t="s">
        <v>1727</v>
      </c>
      <c r="I184" s="222" t="s">
        <v>1685</v>
      </c>
      <c r="J184" s="222"/>
      <c r="K184" s="268"/>
    </row>
    <row r="185" spans="2:11" s="1" customFormat="1" ht="15" customHeight="1">
      <c r="B185" s="245"/>
      <c r="C185" s="222" t="s">
        <v>125</v>
      </c>
      <c r="D185" s="222"/>
      <c r="E185" s="222"/>
      <c r="F185" s="243" t="s">
        <v>1656</v>
      </c>
      <c r="G185" s="222"/>
      <c r="H185" s="222" t="s">
        <v>1728</v>
      </c>
      <c r="I185" s="222" t="s">
        <v>1652</v>
      </c>
      <c r="J185" s="222">
        <v>50</v>
      </c>
      <c r="K185" s="268"/>
    </row>
    <row r="186" spans="2:11" s="1" customFormat="1" ht="15" customHeight="1">
      <c r="B186" s="245"/>
      <c r="C186" s="222" t="s">
        <v>1729</v>
      </c>
      <c r="D186" s="222"/>
      <c r="E186" s="222"/>
      <c r="F186" s="243" t="s">
        <v>1656</v>
      </c>
      <c r="G186" s="222"/>
      <c r="H186" s="222" t="s">
        <v>1730</v>
      </c>
      <c r="I186" s="222" t="s">
        <v>1731</v>
      </c>
      <c r="J186" s="222"/>
      <c r="K186" s="268"/>
    </row>
    <row r="187" spans="2:11" s="1" customFormat="1" ht="15" customHeight="1">
      <c r="B187" s="245"/>
      <c r="C187" s="222" t="s">
        <v>1732</v>
      </c>
      <c r="D187" s="222"/>
      <c r="E187" s="222"/>
      <c r="F187" s="243" t="s">
        <v>1656</v>
      </c>
      <c r="G187" s="222"/>
      <c r="H187" s="222" t="s">
        <v>1733</v>
      </c>
      <c r="I187" s="222" t="s">
        <v>1731</v>
      </c>
      <c r="J187" s="222"/>
      <c r="K187" s="268"/>
    </row>
    <row r="188" spans="2:11" s="1" customFormat="1" ht="15" customHeight="1">
      <c r="B188" s="245"/>
      <c r="C188" s="222" t="s">
        <v>1734</v>
      </c>
      <c r="D188" s="222"/>
      <c r="E188" s="222"/>
      <c r="F188" s="243" t="s">
        <v>1656</v>
      </c>
      <c r="G188" s="222"/>
      <c r="H188" s="222" t="s">
        <v>1735</v>
      </c>
      <c r="I188" s="222" t="s">
        <v>1731</v>
      </c>
      <c r="J188" s="222"/>
      <c r="K188" s="268"/>
    </row>
    <row r="189" spans="2:11" s="1" customFormat="1" ht="15" customHeight="1">
      <c r="B189" s="245"/>
      <c r="C189" s="281" t="s">
        <v>1736</v>
      </c>
      <c r="D189" s="222"/>
      <c r="E189" s="222"/>
      <c r="F189" s="243" t="s">
        <v>1656</v>
      </c>
      <c r="G189" s="222"/>
      <c r="H189" s="222" t="s">
        <v>1737</v>
      </c>
      <c r="I189" s="222" t="s">
        <v>1738</v>
      </c>
      <c r="J189" s="282" t="s">
        <v>1739</v>
      </c>
      <c r="K189" s="268"/>
    </row>
    <row r="190" spans="2:11" s="18" customFormat="1" ht="15" customHeight="1">
      <c r="B190" s="283"/>
      <c r="C190" s="284" t="s">
        <v>1740</v>
      </c>
      <c r="D190" s="285"/>
      <c r="E190" s="285"/>
      <c r="F190" s="286" t="s">
        <v>1656</v>
      </c>
      <c r="G190" s="285"/>
      <c r="H190" s="285" t="s">
        <v>1741</v>
      </c>
      <c r="I190" s="285" t="s">
        <v>1738</v>
      </c>
      <c r="J190" s="287" t="s">
        <v>1739</v>
      </c>
      <c r="K190" s="288"/>
    </row>
    <row r="191" spans="2:11" s="1" customFormat="1" ht="15" customHeight="1">
      <c r="B191" s="245"/>
      <c r="C191" s="281" t="s">
        <v>42</v>
      </c>
      <c r="D191" s="222"/>
      <c r="E191" s="222"/>
      <c r="F191" s="243" t="s">
        <v>1650</v>
      </c>
      <c r="G191" s="222"/>
      <c r="H191" s="219" t="s">
        <v>1742</v>
      </c>
      <c r="I191" s="222" t="s">
        <v>1743</v>
      </c>
      <c r="J191" s="222"/>
      <c r="K191" s="268"/>
    </row>
    <row r="192" spans="2:11" s="1" customFormat="1" ht="15" customHeight="1">
      <c r="B192" s="245"/>
      <c r="C192" s="281" t="s">
        <v>1744</v>
      </c>
      <c r="D192" s="222"/>
      <c r="E192" s="222"/>
      <c r="F192" s="243" t="s">
        <v>1650</v>
      </c>
      <c r="G192" s="222"/>
      <c r="H192" s="222" t="s">
        <v>1745</v>
      </c>
      <c r="I192" s="222" t="s">
        <v>1685</v>
      </c>
      <c r="J192" s="222"/>
      <c r="K192" s="268"/>
    </row>
    <row r="193" spans="2:11" s="1" customFormat="1" ht="15" customHeight="1">
      <c r="B193" s="245"/>
      <c r="C193" s="281" t="s">
        <v>1746</v>
      </c>
      <c r="D193" s="222"/>
      <c r="E193" s="222"/>
      <c r="F193" s="243" t="s">
        <v>1650</v>
      </c>
      <c r="G193" s="222"/>
      <c r="H193" s="222" t="s">
        <v>1747</v>
      </c>
      <c r="I193" s="222" t="s">
        <v>1685</v>
      </c>
      <c r="J193" s="222"/>
      <c r="K193" s="268"/>
    </row>
    <row r="194" spans="2:11" s="1" customFormat="1" ht="15" customHeight="1">
      <c r="B194" s="245"/>
      <c r="C194" s="281" t="s">
        <v>1748</v>
      </c>
      <c r="D194" s="222"/>
      <c r="E194" s="222"/>
      <c r="F194" s="243" t="s">
        <v>1656</v>
      </c>
      <c r="G194" s="222"/>
      <c r="H194" s="222" t="s">
        <v>1749</v>
      </c>
      <c r="I194" s="222" t="s">
        <v>1685</v>
      </c>
      <c r="J194" s="222"/>
      <c r="K194" s="268"/>
    </row>
    <row r="195" spans="2:11" s="1" customFormat="1" ht="15" customHeight="1">
      <c r="B195" s="274"/>
      <c r="C195" s="289"/>
      <c r="D195" s="254"/>
      <c r="E195" s="254"/>
      <c r="F195" s="254"/>
      <c r="G195" s="254"/>
      <c r="H195" s="254"/>
      <c r="I195" s="254"/>
      <c r="J195" s="254"/>
      <c r="K195" s="275"/>
    </row>
    <row r="196" spans="2:11" s="1" customFormat="1" ht="18.75" customHeight="1">
      <c r="B196" s="256"/>
      <c r="C196" s="266"/>
      <c r="D196" s="266"/>
      <c r="E196" s="266"/>
      <c r="F196" s="276"/>
      <c r="G196" s="266"/>
      <c r="H196" s="266"/>
      <c r="I196" s="266"/>
      <c r="J196" s="266"/>
      <c r="K196" s="256"/>
    </row>
    <row r="197" spans="2:11" s="1" customFormat="1" ht="18.75" customHeight="1">
      <c r="B197" s="256"/>
      <c r="C197" s="266"/>
      <c r="D197" s="266"/>
      <c r="E197" s="266"/>
      <c r="F197" s="276"/>
      <c r="G197" s="266"/>
      <c r="H197" s="266"/>
      <c r="I197" s="266"/>
      <c r="J197" s="266"/>
      <c r="K197" s="256"/>
    </row>
    <row r="198" spans="2:11" s="1" customFormat="1" ht="18.75" customHeight="1">
      <c r="B198" s="229"/>
      <c r="C198" s="229"/>
      <c r="D198" s="229"/>
      <c r="E198" s="229"/>
      <c r="F198" s="229"/>
      <c r="G198" s="229"/>
      <c r="H198" s="229"/>
      <c r="I198" s="229"/>
      <c r="J198" s="229"/>
      <c r="K198" s="229"/>
    </row>
    <row r="199" spans="2:11" s="1" customFormat="1" ht="13.5">
      <c r="B199" s="211"/>
      <c r="C199" s="212"/>
      <c r="D199" s="212"/>
      <c r="E199" s="212"/>
      <c r="F199" s="212"/>
      <c r="G199" s="212"/>
      <c r="H199" s="212"/>
      <c r="I199" s="212"/>
      <c r="J199" s="212"/>
      <c r="K199" s="213"/>
    </row>
    <row r="200" spans="2:11" s="1" customFormat="1" ht="21">
      <c r="B200" s="214"/>
      <c r="C200" s="654" t="s">
        <v>1750</v>
      </c>
      <c r="D200" s="654"/>
      <c r="E200" s="654"/>
      <c r="F200" s="654"/>
      <c r="G200" s="654"/>
      <c r="H200" s="654"/>
      <c r="I200" s="654"/>
      <c r="J200" s="654"/>
      <c r="K200" s="215"/>
    </row>
    <row r="201" spans="2:11" s="1" customFormat="1" ht="25.5" customHeight="1">
      <c r="B201" s="214"/>
      <c r="C201" s="290" t="s">
        <v>1751</v>
      </c>
      <c r="D201" s="290"/>
      <c r="E201" s="290"/>
      <c r="F201" s="290" t="s">
        <v>1752</v>
      </c>
      <c r="G201" s="291"/>
      <c r="H201" s="655" t="s">
        <v>1753</v>
      </c>
      <c r="I201" s="655"/>
      <c r="J201" s="655"/>
      <c r="K201" s="215"/>
    </row>
    <row r="202" spans="2:11" s="1" customFormat="1" ht="5.25" customHeight="1">
      <c r="B202" s="245"/>
      <c r="C202" s="240"/>
      <c r="D202" s="240"/>
      <c r="E202" s="240"/>
      <c r="F202" s="240"/>
      <c r="G202" s="266"/>
      <c r="H202" s="240"/>
      <c r="I202" s="240"/>
      <c r="J202" s="240"/>
      <c r="K202" s="268"/>
    </row>
    <row r="203" spans="2:11" s="1" customFormat="1" ht="15" customHeight="1">
      <c r="B203" s="245"/>
      <c r="C203" s="222" t="s">
        <v>1743</v>
      </c>
      <c r="D203" s="222"/>
      <c r="E203" s="222"/>
      <c r="F203" s="243" t="s">
        <v>43</v>
      </c>
      <c r="G203" s="222"/>
      <c r="H203" s="653" t="s">
        <v>1754</v>
      </c>
      <c r="I203" s="653"/>
      <c r="J203" s="653"/>
      <c r="K203" s="268"/>
    </row>
    <row r="204" spans="2:11" s="1" customFormat="1" ht="15" customHeight="1">
      <c r="B204" s="245"/>
      <c r="C204" s="222"/>
      <c r="D204" s="222"/>
      <c r="E204" s="222"/>
      <c r="F204" s="243" t="s">
        <v>44</v>
      </c>
      <c r="G204" s="222"/>
      <c r="H204" s="653" t="s">
        <v>1755</v>
      </c>
      <c r="I204" s="653"/>
      <c r="J204" s="653"/>
      <c r="K204" s="268"/>
    </row>
    <row r="205" spans="2:11" s="1" customFormat="1" ht="15" customHeight="1">
      <c r="B205" s="245"/>
      <c r="C205" s="222"/>
      <c r="D205" s="222"/>
      <c r="E205" s="222"/>
      <c r="F205" s="243" t="s">
        <v>47</v>
      </c>
      <c r="G205" s="222"/>
      <c r="H205" s="653" t="s">
        <v>1756</v>
      </c>
      <c r="I205" s="653"/>
      <c r="J205" s="653"/>
      <c r="K205" s="268"/>
    </row>
    <row r="206" spans="2:11" s="1" customFormat="1" ht="15" customHeight="1">
      <c r="B206" s="245"/>
      <c r="C206" s="222"/>
      <c r="D206" s="222"/>
      <c r="E206" s="222"/>
      <c r="F206" s="243" t="s">
        <v>45</v>
      </c>
      <c r="G206" s="222"/>
      <c r="H206" s="653" t="s">
        <v>1757</v>
      </c>
      <c r="I206" s="653"/>
      <c r="J206" s="653"/>
      <c r="K206" s="268"/>
    </row>
    <row r="207" spans="2:11" s="1" customFormat="1" ht="15" customHeight="1">
      <c r="B207" s="245"/>
      <c r="C207" s="222"/>
      <c r="D207" s="222"/>
      <c r="E207" s="222"/>
      <c r="F207" s="243" t="s">
        <v>46</v>
      </c>
      <c r="G207" s="222"/>
      <c r="H207" s="653" t="s">
        <v>1758</v>
      </c>
      <c r="I207" s="653"/>
      <c r="J207" s="653"/>
      <c r="K207" s="268"/>
    </row>
    <row r="208" spans="2:11" s="1" customFormat="1" ht="15" customHeight="1">
      <c r="B208" s="245"/>
      <c r="C208" s="222"/>
      <c r="D208" s="222"/>
      <c r="E208" s="222"/>
      <c r="F208" s="243"/>
      <c r="G208" s="222"/>
      <c r="H208" s="222"/>
      <c r="I208" s="222"/>
      <c r="J208" s="222"/>
      <c r="K208" s="268"/>
    </row>
    <row r="209" spans="2:11" s="1" customFormat="1" ht="15" customHeight="1">
      <c r="B209" s="245"/>
      <c r="C209" s="222" t="s">
        <v>1697</v>
      </c>
      <c r="D209" s="222"/>
      <c r="E209" s="222"/>
      <c r="F209" s="243" t="s">
        <v>79</v>
      </c>
      <c r="G209" s="222"/>
      <c r="H209" s="653" t="s">
        <v>1759</v>
      </c>
      <c r="I209" s="653"/>
      <c r="J209" s="653"/>
      <c r="K209" s="268"/>
    </row>
    <row r="210" spans="2:11" s="1" customFormat="1" ht="15" customHeight="1">
      <c r="B210" s="245"/>
      <c r="C210" s="222"/>
      <c r="D210" s="222"/>
      <c r="E210" s="222"/>
      <c r="F210" s="243" t="s">
        <v>1592</v>
      </c>
      <c r="G210" s="222"/>
      <c r="H210" s="653" t="s">
        <v>1593</v>
      </c>
      <c r="I210" s="653"/>
      <c r="J210" s="653"/>
      <c r="K210" s="268"/>
    </row>
    <row r="211" spans="2:11" s="1" customFormat="1" ht="15" customHeight="1">
      <c r="B211" s="245"/>
      <c r="C211" s="222"/>
      <c r="D211" s="222"/>
      <c r="E211" s="222"/>
      <c r="F211" s="243" t="s">
        <v>1590</v>
      </c>
      <c r="G211" s="222"/>
      <c r="H211" s="653" t="s">
        <v>1760</v>
      </c>
      <c r="I211" s="653"/>
      <c r="J211" s="653"/>
      <c r="K211" s="268"/>
    </row>
    <row r="212" spans="2:11" s="1" customFormat="1" ht="15" customHeight="1">
      <c r="B212" s="292"/>
      <c r="C212" s="222"/>
      <c r="D212" s="222"/>
      <c r="E212" s="222"/>
      <c r="F212" s="243" t="s">
        <v>1594</v>
      </c>
      <c r="G212" s="281"/>
      <c r="H212" s="652" t="s">
        <v>1595</v>
      </c>
      <c r="I212" s="652"/>
      <c r="J212" s="652"/>
      <c r="K212" s="293"/>
    </row>
    <row r="213" spans="2:11" s="1" customFormat="1" ht="15" customHeight="1">
      <c r="B213" s="292"/>
      <c r="C213" s="222"/>
      <c r="D213" s="222"/>
      <c r="E213" s="222"/>
      <c r="F213" s="243" t="s">
        <v>1596</v>
      </c>
      <c r="G213" s="281"/>
      <c r="H213" s="652" t="s">
        <v>1573</v>
      </c>
      <c r="I213" s="652"/>
      <c r="J213" s="652"/>
      <c r="K213" s="293"/>
    </row>
    <row r="214" spans="2:11" s="1" customFormat="1" ht="15" customHeight="1">
      <c r="B214" s="292"/>
      <c r="C214" s="222"/>
      <c r="D214" s="222"/>
      <c r="E214" s="222"/>
      <c r="F214" s="243"/>
      <c r="G214" s="281"/>
      <c r="H214" s="272"/>
      <c r="I214" s="272"/>
      <c r="J214" s="272"/>
      <c r="K214" s="293"/>
    </row>
    <row r="215" spans="2:11" s="1" customFormat="1" ht="15" customHeight="1">
      <c r="B215" s="292"/>
      <c r="C215" s="222" t="s">
        <v>1721</v>
      </c>
      <c r="D215" s="222"/>
      <c r="E215" s="222"/>
      <c r="F215" s="243">
        <v>1</v>
      </c>
      <c r="G215" s="281"/>
      <c r="H215" s="652" t="s">
        <v>1761</v>
      </c>
      <c r="I215" s="652"/>
      <c r="J215" s="652"/>
      <c r="K215" s="293"/>
    </row>
    <row r="216" spans="2:11" s="1" customFormat="1" ht="15" customHeight="1">
      <c r="B216" s="292"/>
      <c r="C216" s="222"/>
      <c r="D216" s="222"/>
      <c r="E216" s="222"/>
      <c r="F216" s="243">
        <v>2</v>
      </c>
      <c r="G216" s="281"/>
      <c r="H216" s="652" t="s">
        <v>1762</v>
      </c>
      <c r="I216" s="652"/>
      <c r="J216" s="652"/>
      <c r="K216" s="293"/>
    </row>
    <row r="217" spans="2:11" s="1" customFormat="1" ht="15" customHeight="1">
      <c r="B217" s="292"/>
      <c r="C217" s="222"/>
      <c r="D217" s="222"/>
      <c r="E217" s="222"/>
      <c r="F217" s="243">
        <v>3</v>
      </c>
      <c r="G217" s="281"/>
      <c r="H217" s="652" t="s">
        <v>1763</v>
      </c>
      <c r="I217" s="652"/>
      <c r="J217" s="652"/>
      <c r="K217" s="293"/>
    </row>
    <row r="218" spans="2:11" s="1" customFormat="1" ht="15" customHeight="1">
      <c r="B218" s="292"/>
      <c r="C218" s="222"/>
      <c r="D218" s="222"/>
      <c r="E218" s="222"/>
      <c r="F218" s="243">
        <v>4</v>
      </c>
      <c r="G218" s="281"/>
      <c r="H218" s="652" t="s">
        <v>1764</v>
      </c>
      <c r="I218" s="652"/>
      <c r="J218" s="652"/>
      <c r="K218" s="293"/>
    </row>
    <row r="219" spans="2:11" s="1" customFormat="1" ht="12.75" customHeight="1">
      <c r="B219" s="294"/>
      <c r="C219" s="295"/>
      <c r="D219" s="295"/>
      <c r="E219" s="295"/>
      <c r="F219" s="295"/>
      <c r="G219" s="295"/>
      <c r="H219" s="295"/>
      <c r="I219" s="295"/>
      <c r="J219" s="295"/>
      <c r="K219" s="296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Rekapitulace stavby</vt:lpstr>
      <vt:lpstr>01 - DS Kotorská - staveb...</vt:lpstr>
      <vt:lpstr>02 - TZB - technické zabe...</vt:lpstr>
      <vt:lpstr>ZTI</vt:lpstr>
      <vt:lpstr>SIL - silnoproud</vt:lpstr>
      <vt:lpstr>SLB - slaboproud</vt:lpstr>
      <vt:lpstr>VZT</vt:lpstr>
      <vt:lpstr>03 - VRN - vedlejší rozpo...</vt:lpstr>
      <vt:lpstr>Pokyny pro vyplnění</vt:lpstr>
      <vt:lpstr>'01 - DS Kotorská - staveb...'!Názvy_tisku</vt:lpstr>
      <vt:lpstr>'02 - TZB - technické zabe...'!Názvy_tisku</vt:lpstr>
      <vt:lpstr>'03 - VRN - vedlejší rozpo...'!Názvy_tisku</vt:lpstr>
      <vt:lpstr>'Rekapitulace stavby'!Názvy_tisku</vt:lpstr>
      <vt:lpstr>'01 - DS Kotorská - staveb...'!Oblast_tisku</vt:lpstr>
      <vt:lpstr>'02 - TZB - technické zabe...'!Oblast_tisku</vt:lpstr>
      <vt:lpstr>'03 - VRN - vedlejší rozpo...'!Oblast_tisku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Pejšová</dc:creator>
  <cp:lastModifiedBy>Zuzana Kolcunová</cp:lastModifiedBy>
  <dcterms:created xsi:type="dcterms:W3CDTF">2025-10-09T15:05:15Z</dcterms:created>
  <dcterms:modified xsi:type="dcterms:W3CDTF">2026-01-08T08:44:53Z</dcterms:modified>
</cp:coreProperties>
</file>