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05" yWindow="-105" windowWidth="23250" windowHeight="12450" activeTab="1"/>
  </bookViews>
  <sheets>
    <sheet name="Platební kalendář" sheetId="17" r:id="rId1"/>
    <sheet name="Harmonogram" sheetId="16" r:id="rId2"/>
    <sheet name="Rekapitulace" sheetId="3" r:id="rId3"/>
    <sheet name="Hlasovací systém" sheetId="11" r:id="rId4"/>
    <sheet name="Kamerový systém" sheetId="5" r:id="rId5"/>
    <sheet name="Vizuální technika" sheetId="6" r:id="rId6"/>
    <sheet name="Systém ozvučení" sheetId="7" r:id="rId7"/>
    <sheet name="Rozvaděč a síť" sheetId="8" r:id="rId8"/>
    <sheet name="Instalace" sheetId="12" r:id="rId9"/>
    <sheet name="Integrace" sheetId="15" r:id="rId10"/>
    <sheet name="Služby" sheetId="14" r:id="rId11"/>
  </sheets>
  <definedNames>
    <definedName name="_xlnm.Print_Titles" localSheetId="3">'Hlasovací systém'!$3:$4</definedName>
    <definedName name="_xlnm.Print_Titles" localSheetId="8">Instalace!$3:$4</definedName>
    <definedName name="_xlnm.Print_Titles" localSheetId="4">'Kamerový systém'!$3:$4</definedName>
    <definedName name="_xlnm.Print_Titles" localSheetId="2">Rekapitulace!$3:$4</definedName>
    <definedName name="_xlnm.Print_Titles" localSheetId="7">'Rozvaděč a síť'!$3:$4</definedName>
    <definedName name="_xlnm.Print_Titles" localSheetId="10">Služby!$3:$4</definedName>
    <definedName name="_xlnm.Print_Titles" localSheetId="6">'Systém ozvučení'!$3:$4</definedName>
    <definedName name="_xlnm.Print_Titles" localSheetId="5">'Vizuální technika'!$3:$4</definedName>
    <definedName name="_xlnm.Print_Area" localSheetId="3">'Hlasovací systém'!$A$1:$K$18</definedName>
    <definedName name="_xlnm.Print_Area" localSheetId="8">Instalace!$A$1:$K$30</definedName>
    <definedName name="_xlnm.Print_Area" localSheetId="4">'Kamerový systém'!$A$1:$K$10</definedName>
    <definedName name="_xlnm.Print_Area" localSheetId="2">Rekapitulace!$A$1:$D$33</definedName>
    <definedName name="_xlnm.Print_Area" localSheetId="7">'Rozvaděč a síť'!$A$1:$K$11</definedName>
    <definedName name="_xlnm.Print_Area" localSheetId="10">Služby!$A$1:$K$5</definedName>
    <definedName name="_xlnm.Print_Area" localSheetId="6">'Systém ozvučení'!$A$1:$K$34</definedName>
    <definedName name="_xlnm.Print_Area" localSheetId="5">'Vizuální technika'!$A$1:$K$12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5" l="1"/>
  <c r="E2" i="14"/>
  <c r="E2" i="12"/>
  <c r="E2" i="8"/>
  <c r="E2" i="7"/>
  <c r="E2" i="6"/>
  <c r="E2" i="5"/>
  <c r="E2" i="11"/>
  <c r="I7" i="6" l="1"/>
  <c r="I8" i="6"/>
  <c r="I9" i="6"/>
  <c r="I10" i="6"/>
  <c r="I11" i="6"/>
  <c r="I12" i="6"/>
  <c r="I13" i="6"/>
  <c r="I14" i="6"/>
  <c r="I15" i="6"/>
  <c r="A32" i="3" l="1"/>
  <c r="A31" i="3"/>
  <c r="B32" i="3"/>
  <c r="B31" i="3"/>
  <c r="I8" i="15"/>
  <c r="K8" i="15" s="1"/>
  <c r="I7" i="15"/>
  <c r="K7" i="15" s="1"/>
  <c r="B30" i="3"/>
  <c r="A30" i="3"/>
  <c r="I11" i="14"/>
  <c r="K11" i="14" s="1"/>
  <c r="K10" i="14" s="1"/>
  <c r="D30" i="3" s="1"/>
  <c r="A29" i="3"/>
  <c r="B29" i="3"/>
  <c r="I10" i="14" l="1"/>
  <c r="C30" i="3" s="1"/>
  <c r="K6" i="15"/>
  <c r="I6" i="15"/>
  <c r="I6" i="6"/>
  <c r="I5" i="6" s="1"/>
  <c r="I9" i="14"/>
  <c r="K9" i="14" s="1"/>
  <c r="I8" i="14"/>
  <c r="K8" i="14" s="1"/>
  <c r="I7" i="14"/>
  <c r="K7" i="14" s="1"/>
  <c r="I26" i="12"/>
  <c r="K26" i="12" s="1"/>
  <c r="A18" i="12"/>
  <c r="I32" i="7"/>
  <c r="K32" i="7" s="1"/>
  <c r="I5" i="15" l="1"/>
  <c r="C31" i="3" s="1"/>
  <c r="C32" i="3"/>
  <c r="D32" i="3"/>
  <c r="K5" i="15"/>
  <c r="D31" i="3" s="1"/>
  <c r="I6" i="14"/>
  <c r="K6" i="14"/>
  <c r="D29" i="3" l="1"/>
  <c r="K5" i="14"/>
  <c r="C29" i="3"/>
  <c r="I5" i="14"/>
  <c r="K15" i="6"/>
  <c r="I12" i="11"/>
  <c r="K12" i="11" s="1"/>
  <c r="K14" i="6"/>
  <c r="B21" i="3"/>
  <c r="A21" i="3"/>
  <c r="I13" i="8"/>
  <c r="A8" i="8"/>
  <c r="A9" i="8" s="1"/>
  <c r="A10" i="8" s="1"/>
  <c r="A11" i="8" s="1"/>
  <c r="K13" i="8" l="1"/>
  <c r="K12" i="8" s="1"/>
  <c r="I12" i="8"/>
  <c r="K13" i="6"/>
  <c r="K8" i="6"/>
  <c r="C21" i="3" l="1"/>
  <c r="D21" i="3"/>
  <c r="I21" i="12"/>
  <c r="K21" i="12" s="1"/>
  <c r="A8" i="12"/>
  <c r="A9" i="12" s="1"/>
  <c r="A10" i="12" s="1"/>
  <c r="A11" i="12" s="1"/>
  <c r="A12" i="12" s="1"/>
  <c r="A13" i="12" s="1"/>
  <c r="A14" i="12" s="1"/>
  <c r="I9" i="12"/>
  <c r="K9" i="12" s="1"/>
  <c r="I8" i="12"/>
  <c r="K8" i="12" s="1"/>
  <c r="I10" i="8" l="1"/>
  <c r="K10" i="8" s="1"/>
  <c r="I8" i="8"/>
  <c r="K8" i="8" s="1"/>
  <c r="B28" i="3"/>
  <c r="A28" i="3"/>
  <c r="I10" i="5"/>
  <c r="K10" i="5" s="1"/>
  <c r="I11" i="8"/>
  <c r="K11" i="8" s="1"/>
  <c r="I9" i="8"/>
  <c r="K9" i="8" s="1"/>
  <c r="I7" i="8"/>
  <c r="K7" i="8" s="1"/>
  <c r="I9" i="5"/>
  <c r="K9" i="5" s="1"/>
  <c r="D28" i="3" l="1"/>
  <c r="C28" i="3"/>
  <c r="I8" i="5" l="1"/>
  <c r="K8" i="5" s="1"/>
  <c r="K12" i="6"/>
  <c r="K11" i="6"/>
  <c r="B27" i="3" l="1"/>
  <c r="A27" i="3"/>
  <c r="B26" i="3"/>
  <c r="A26" i="3"/>
  <c r="B25" i="3"/>
  <c r="A25" i="3"/>
  <c r="I30" i="12"/>
  <c r="K30" i="12" s="1"/>
  <c r="I29" i="12"/>
  <c r="K29" i="12" s="1"/>
  <c r="I28" i="12"/>
  <c r="K28" i="12" s="1"/>
  <c r="I25" i="12"/>
  <c r="K25" i="12" s="1"/>
  <c r="I23" i="12"/>
  <c r="K23" i="12" s="1"/>
  <c r="I12" i="12"/>
  <c r="K12" i="12" s="1"/>
  <c r="I20" i="12"/>
  <c r="K20" i="12" s="1"/>
  <c r="I19" i="12"/>
  <c r="K19" i="12" s="1"/>
  <c r="I18" i="12"/>
  <c r="B24" i="3"/>
  <c r="A24" i="3"/>
  <c r="B23" i="3"/>
  <c r="A23" i="3"/>
  <c r="B22" i="3"/>
  <c r="A22" i="3"/>
  <c r="A19" i="12"/>
  <c r="A20" i="12" s="1"/>
  <c r="A21" i="12" s="1"/>
  <c r="I16" i="12"/>
  <c r="K16" i="12" s="1"/>
  <c r="I27" i="12"/>
  <c r="K27" i="12" s="1"/>
  <c r="I14" i="12"/>
  <c r="K14" i="12" s="1"/>
  <c r="I13" i="12"/>
  <c r="K13" i="12" s="1"/>
  <c r="I11" i="12"/>
  <c r="K11" i="12" s="1"/>
  <c r="I10" i="12"/>
  <c r="K10" i="12" s="1"/>
  <c r="I7" i="12"/>
  <c r="I17" i="12" l="1"/>
  <c r="C25" i="3" s="1"/>
  <c r="K7" i="12"/>
  <c r="I6" i="12"/>
  <c r="K6" i="12"/>
  <c r="A23" i="12"/>
  <c r="A25" i="12" s="1"/>
  <c r="A26" i="12" s="1"/>
  <c r="A27" i="12" s="1"/>
  <c r="A28" i="12" s="1"/>
  <c r="A29" i="12" s="1"/>
  <c r="A30" i="12" s="1"/>
  <c r="K15" i="12"/>
  <c r="I22" i="12"/>
  <c r="C26" i="3" s="1"/>
  <c r="C23" i="3"/>
  <c r="I24" i="12"/>
  <c r="K24" i="12"/>
  <c r="K22" i="12"/>
  <c r="D26" i="3" s="1"/>
  <c r="I15" i="12"/>
  <c r="K18" i="12"/>
  <c r="B18" i="3"/>
  <c r="A18" i="3"/>
  <c r="B17" i="3"/>
  <c r="A17" i="3"/>
  <c r="B16" i="3"/>
  <c r="A16" i="3"/>
  <c r="B15" i="3"/>
  <c r="A15" i="3"/>
  <c r="B14" i="3"/>
  <c r="A14" i="3"/>
  <c r="I18" i="11"/>
  <c r="K18" i="11" s="1"/>
  <c r="B7" i="3"/>
  <c r="A7" i="3"/>
  <c r="B6" i="3"/>
  <c r="A6" i="3"/>
  <c r="B5" i="3"/>
  <c r="A5" i="3"/>
  <c r="I34" i="7"/>
  <c r="K34" i="7" s="1"/>
  <c r="I33" i="7"/>
  <c r="K33" i="7" s="1"/>
  <c r="I31" i="7"/>
  <c r="K31" i="7" s="1"/>
  <c r="I30" i="7"/>
  <c r="K30" i="7" s="1"/>
  <c r="I29" i="7"/>
  <c r="K29" i="7" s="1"/>
  <c r="I28" i="7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I13" i="7"/>
  <c r="I11" i="7"/>
  <c r="I9" i="7"/>
  <c r="I7" i="7"/>
  <c r="K28" i="7" l="1"/>
  <c r="K27" i="7" s="1"/>
  <c r="I27" i="7"/>
  <c r="C18" i="3" s="1"/>
  <c r="K15" i="7"/>
  <c r="K14" i="7" s="1"/>
  <c r="D17" i="3" s="1"/>
  <c r="I14" i="7"/>
  <c r="C17" i="3" s="1"/>
  <c r="K13" i="7"/>
  <c r="I12" i="7"/>
  <c r="K11" i="7"/>
  <c r="I10" i="7"/>
  <c r="C15" i="3" s="1"/>
  <c r="K9" i="7"/>
  <c r="I8" i="7"/>
  <c r="K7" i="7"/>
  <c r="K6" i="7" s="1"/>
  <c r="I6" i="7"/>
  <c r="D27" i="3"/>
  <c r="C27" i="3"/>
  <c r="I5" i="12"/>
  <c r="C22" i="3" s="1"/>
  <c r="K17" i="12"/>
  <c r="D25" i="3" s="1"/>
  <c r="D18" i="3"/>
  <c r="D23" i="3"/>
  <c r="D24" i="3"/>
  <c r="C24" i="3"/>
  <c r="C14" i="3"/>
  <c r="C16" i="3"/>
  <c r="K5" i="12" l="1"/>
  <c r="D22" i="3" s="1"/>
  <c r="I5" i="7"/>
  <c r="K12" i="7"/>
  <c r="D16" i="3" s="1"/>
  <c r="K10" i="7"/>
  <c r="D15" i="3" s="1"/>
  <c r="K8" i="7"/>
  <c r="I17" i="11"/>
  <c r="K17" i="11" s="1"/>
  <c r="I16" i="11"/>
  <c r="K16" i="11" s="1"/>
  <c r="I15" i="11"/>
  <c r="K15" i="11" s="1"/>
  <c r="I14" i="11"/>
  <c r="I10" i="11"/>
  <c r="K10" i="11" s="1"/>
  <c r="I9" i="11"/>
  <c r="K9" i="11" s="1"/>
  <c r="I8" i="11"/>
  <c r="K8" i="11" s="1"/>
  <c r="I7" i="11"/>
  <c r="B20" i="3"/>
  <c r="A20" i="3"/>
  <c r="B19" i="3"/>
  <c r="A19" i="3"/>
  <c r="B13" i="3"/>
  <c r="A13" i="3"/>
  <c r="B12" i="3"/>
  <c r="A12" i="3"/>
  <c r="B11" i="3"/>
  <c r="A11" i="3"/>
  <c r="B10" i="3"/>
  <c r="A10" i="3"/>
  <c r="K10" i="6"/>
  <c r="B9" i="3"/>
  <c r="A9" i="3"/>
  <c r="B8" i="3"/>
  <c r="A8" i="3"/>
  <c r="I7" i="5"/>
  <c r="K5" i="7" l="1"/>
  <c r="D14" i="3"/>
  <c r="K7" i="5"/>
  <c r="I6" i="5"/>
  <c r="I13" i="11"/>
  <c r="K6" i="8"/>
  <c r="K5" i="8" s="1"/>
  <c r="I6" i="8"/>
  <c r="I5" i="8" s="1"/>
  <c r="K9" i="6"/>
  <c r="K7" i="6"/>
  <c r="I11" i="11"/>
  <c r="I6" i="11" s="1"/>
  <c r="K14" i="11"/>
  <c r="K13" i="11" s="1"/>
  <c r="K7" i="11"/>
  <c r="K6" i="6" l="1"/>
  <c r="D11" i="3" s="1"/>
  <c r="I5" i="11"/>
  <c r="K11" i="11"/>
  <c r="K6" i="11" s="1"/>
  <c r="K5" i="11" s="1"/>
  <c r="D5" i="3" s="1"/>
  <c r="D7" i="3"/>
  <c r="K6" i="5"/>
  <c r="K5" i="5" s="1"/>
  <c r="D8" i="3" s="1"/>
  <c r="C7" i="3"/>
  <c r="C9" i="3"/>
  <c r="I5" i="5"/>
  <c r="C8" i="3" s="1"/>
  <c r="C10" i="3"/>
  <c r="C11" i="3"/>
  <c r="C19" i="3"/>
  <c r="C20" i="3"/>
  <c r="D19" i="3"/>
  <c r="D20" i="3"/>
  <c r="D13" i="3"/>
  <c r="D12" i="3"/>
  <c r="C13" i="3"/>
  <c r="C12" i="3"/>
  <c r="D9" i="3" l="1"/>
  <c r="C6" i="3"/>
  <c r="C5" i="3"/>
  <c r="C33" i="3" s="1"/>
  <c r="D6" i="3"/>
  <c r="K5" i="6"/>
  <c r="D10" i="3" s="1"/>
  <c r="D33" i="3" s="1"/>
</calcChain>
</file>

<file path=xl/sharedStrings.xml><?xml version="1.0" encoding="utf-8"?>
<sst xmlns="http://schemas.openxmlformats.org/spreadsheetml/2006/main" count="537" uniqueCount="243">
  <si>
    <t>kus</t>
  </si>
  <si>
    <t>Cena celkem s DPH</t>
  </si>
  <si>
    <t>Sazba DPH</t>
  </si>
  <si>
    <t>Cena celkem bez DPH</t>
  </si>
  <si>
    <t>Cena jednotková bez DPH</t>
  </si>
  <si>
    <t>Množství celkem</t>
  </si>
  <si>
    <t>MJ</t>
  </si>
  <si>
    <t>Popis</t>
  </si>
  <si>
    <t>Název</t>
  </si>
  <si>
    <t>Položka</t>
  </si>
  <si>
    <t>REKAPITULACE</t>
  </si>
  <si>
    <t>Kód</t>
  </si>
  <si>
    <t>Model</t>
  </si>
  <si>
    <t>´</t>
  </si>
  <si>
    <t>Celkem Modernizace AV techniky</t>
  </si>
  <si>
    <t>Kamerový systém s propojením na konfereční a hlasovací systém</t>
  </si>
  <si>
    <t>Kamerový systém</t>
  </si>
  <si>
    <t>Vizuální technika</t>
  </si>
  <si>
    <t>Systém ozvučení</t>
  </si>
  <si>
    <t>AUDIO - ZONA 1 (hlavní sál)</t>
  </si>
  <si>
    <t>Reprosoustava</t>
  </si>
  <si>
    <t>AUDIO - ZONA 2 (předsálí)</t>
  </si>
  <si>
    <t>AUDIO - ZONA 3 (předsálí II.)</t>
  </si>
  <si>
    <t>Reprosoustava stropní</t>
  </si>
  <si>
    <t>AUDIO - ZONA 4 (předsálí III.)</t>
  </si>
  <si>
    <t>Audio matice</t>
  </si>
  <si>
    <t>Reproduktory oddací sál</t>
  </si>
  <si>
    <t>AUDIO pro oddací sál</t>
  </si>
  <si>
    <t>Kamera</t>
  </si>
  <si>
    <t>LCD monitor</t>
  </si>
  <si>
    <t>Zařízení pro zastupitele, starostu a administrativu</t>
  </si>
  <si>
    <t>AUDIO - HW</t>
  </si>
  <si>
    <t>Zesilovač pro Zónu 1</t>
  </si>
  <si>
    <t>Zesilovač pro Zóny 2 až 4</t>
  </si>
  <si>
    <t>Mikrofonní hlava se super-kardioidní charakteristikou, vhodná pro ohebné držáky, s větrnou ochranou</t>
  </si>
  <si>
    <t>Ohebný držák dvojitý vhodný pro mikrofonní hlavu, délka 40 cm, XLR3-M konektor, černý</t>
  </si>
  <si>
    <t>Upevňovací držák na krk k mikrofonu, průchodka</t>
  </si>
  <si>
    <t>Bezdrátový mikrofonní systém s dynamickým kardioidním mikrofonem a diverzitním přijímačem, pracovní frekvence 614 - 638 MHz, šířka VF pásma 24 MHz, 8 pevných skupin frekvencí po 12 předvolbách, nastavitelá šumová brána "Squelch", tlačítko MUTE na vysílači, oddělitelné přijímací antény, ovládání pomocí menu na podsvíceném displeji, výstupní konektor XLR3-F, oddělitelné přijímací antény, možnost instalace do racku</t>
  </si>
  <si>
    <t>Mikrofonní stativ s ramenem, 900/1605 mm, rameno 460/770 mm, 3,2 kg, barva černá</t>
  </si>
  <si>
    <t>Pasivní směrová anténa 450-960 MHz</t>
  </si>
  <si>
    <t>Držák na strop/zeď/stůl, 3/8"M na upevnění externí antény, délka 15 cm, 0,2 kg, černý</t>
  </si>
  <si>
    <t>Anténní splitter aktivní 2x1 na 4, 470 - 870 MHz, včetně napájecího zdroje</t>
  </si>
  <si>
    <t>Sada napájecích a signálových propojovací kabelů pro vzájemné propojení komponentů z tohoto oddílu</t>
  </si>
  <si>
    <t>sada</t>
  </si>
  <si>
    <t>Digitální audio matice/ mixer, 4 stereofonní zóny, 4 stereofonní vstupy, 2 mikrofonní vstupy, ovládání pomocí RS232/ IP/ ovládacích panelů, 	frekvenční rozsah (± 3 dB) 20 Hz - 20 kHz, regulace basů a výšek ± 14 dB, přeslech mezi kanály (@ 1 kHz) -85 dB, výška 2HU, výška nejvíce 88 mm, hloubka přístroje nejvíce 340 mm</t>
  </si>
  <si>
    <t>Audio zesilovače</t>
  </si>
  <si>
    <t>CD přehrávač</t>
  </si>
  <si>
    <t>Konstrukce pro vestavbu do skříně, ve které bude umístěná technika, technika bude zakrytá pro přímý pohled panelem, pouze budou dostupné ovládací a přípojné prvky, CD přehrávač, Bluetooth modul a centrální vypínač, součástí budou ventilátory pro nucené větrání přístrojů s hlučností nejvíce 15 dB</t>
  </si>
  <si>
    <t>O</t>
  </si>
  <si>
    <t>O1</t>
  </si>
  <si>
    <t>O2</t>
  </si>
  <si>
    <t>O3</t>
  </si>
  <si>
    <t>O4</t>
  </si>
  <si>
    <t>O5</t>
  </si>
  <si>
    <t>O6</t>
  </si>
  <si>
    <t>Velkoformátový displej 4K 3840 × 2160, 16:9, 8 ms, 500 cd/m2, kontrast 1100:1, DisplayPort 1.2,HDMI 2.0,VGA, USB, LAN, WiFi</t>
  </si>
  <si>
    <t>Nástěnný závěs pro LCD monitor 1-5</t>
  </si>
  <si>
    <t>H</t>
  </si>
  <si>
    <t>H1</t>
  </si>
  <si>
    <t>H2</t>
  </si>
  <si>
    <t>Zaškolení obsluhy</t>
  </si>
  <si>
    <t>K</t>
  </si>
  <si>
    <t>K1</t>
  </si>
  <si>
    <t>V</t>
  </si>
  <si>
    <t>V1</t>
  </si>
  <si>
    <t>R</t>
  </si>
  <si>
    <t>R1</t>
  </si>
  <si>
    <t>I</t>
  </si>
  <si>
    <t>I1</t>
  </si>
  <si>
    <t>Hlasovací a konferenční systém</t>
  </si>
  <si>
    <t>Programování karet</t>
  </si>
  <si>
    <t>h</t>
  </si>
  <si>
    <t>Instalační práce</t>
  </si>
  <si>
    <t>I2</t>
  </si>
  <si>
    <t>I3</t>
  </si>
  <si>
    <t>I4</t>
  </si>
  <si>
    <t>I5</t>
  </si>
  <si>
    <t>Projektové řízení</t>
  </si>
  <si>
    <t>Doprava</t>
  </si>
  <si>
    <t>kpl</t>
  </si>
  <si>
    <t>Pojízdný stojan pro monitor 6</t>
  </si>
  <si>
    <t>Nástěnný závěs pro LCD s úhlopříčkou min. 55", minimální otáčení 90°, minimální náklon 20°, minimální odtažení od zdi 500mm,  minimální nosnost 40Kg, VESA 400x400.</t>
  </si>
  <si>
    <t>Televizní stojan nosnost 40kg, VESA standard 400x400, nastavitelná výška.</t>
  </si>
  <si>
    <t>HDMI extender</t>
  </si>
  <si>
    <t>HDMI 4K extender over IP umožňuje po jednom síťovém kabelu nebo prostřednictvím LAN sítě přenést HDMI 4K nebo FULL HD signál až na 100m a současně řídící signály IR dálkového ovladače, RS232 a počítačovou síť ethernet</t>
  </si>
  <si>
    <t>Rámová konstrukce s přední deskou</t>
  </si>
  <si>
    <t>Mikrofonní vložka</t>
  </si>
  <si>
    <t>Krk k mikrofonu</t>
  </si>
  <si>
    <t>Držák krku mikrofonu</t>
  </si>
  <si>
    <t>Bezdrátový mikrofon</t>
  </si>
  <si>
    <t>Mikrofonní stativ</t>
  </si>
  <si>
    <t>Směrová anténa</t>
  </si>
  <si>
    <t>Úchyt antény</t>
  </si>
  <si>
    <t>Anténní splitter</t>
  </si>
  <si>
    <t>Sada kabelů</t>
  </si>
  <si>
    <t>Modernizace AV techniky pro jednací sál ÚMČ Praha 4</t>
  </si>
  <si>
    <t>Konfigurace uživatelů</t>
  </si>
  <si>
    <t>Převodník Ethernet/koax s podporou PoE - reciever</t>
  </si>
  <si>
    <t>Převodník Ethernet/koax s podporou PoE - transmitter</t>
  </si>
  <si>
    <t>Plastová krabice pro převodník na straně kamery</t>
  </si>
  <si>
    <t>Převodník</t>
  </si>
  <si>
    <t>Krabice na zeď</t>
  </si>
  <si>
    <t>Rozvaděč</t>
  </si>
  <si>
    <t>Rozvaděč - příslušenství</t>
  </si>
  <si>
    <t>Stojanový rozvaděč, 42U, šířka600mm, hloubka 800mm</t>
  </si>
  <si>
    <t>Ventilační jednotka, 2x ventilátor, termostat</t>
  </si>
  <si>
    <t>19" vyvazovací panel, 5x velké tvrdé plastové oko</t>
  </si>
  <si>
    <t>Z</t>
  </si>
  <si>
    <t>Z1</t>
  </si>
  <si>
    <t>Z2</t>
  </si>
  <si>
    <t>Konferenční jednotka s mikrofonem</t>
  </si>
  <si>
    <t>Hlasovací jednotka</t>
  </si>
  <si>
    <t>Řídící jednotka hlasovacího systému</t>
  </si>
  <si>
    <t>Řídící jednotka konferenčního systému</t>
  </si>
  <si>
    <t>Řídící počítač pro hlasovací systém</t>
  </si>
  <si>
    <t>Hlasovací jednotka, kompatibilní s dodaným hlasovacím systémem, připojení kabelem do sběrnice řídící jednotky hlasovacího systému, dotykový panel pro hlasování a čtečka čipových karet.</t>
  </si>
  <si>
    <t>Zařízení pro připojení hlasovacích, včetně příslušenství.</t>
  </si>
  <si>
    <t>Zařízení pro připojení konferenčních jednotek včetně příslušenství.</t>
  </si>
  <si>
    <t>Softwarové licence a příslušenství</t>
  </si>
  <si>
    <t>Hlasovací software</t>
  </si>
  <si>
    <t>Programátor čipových karet</t>
  </si>
  <si>
    <t>Čipové karty</t>
  </si>
  <si>
    <t>BUS kabel</t>
  </si>
  <si>
    <t>Čipové karty pro autorizaci hlasování</t>
  </si>
  <si>
    <t>Programátor čipových karet připojitelný ke standardnímu PC</t>
  </si>
  <si>
    <t>m</t>
  </si>
  <si>
    <t>Konferenční a hlasovací systém</t>
  </si>
  <si>
    <t>Software pro organizaci hlasování, zajistí provázání součástí systému (hlasovací jendotky, konferenční jednotky, IP kamery) do jednoho celku.</t>
  </si>
  <si>
    <t xml:space="preserve">Hlasovací software pro vzdálený přístup </t>
  </si>
  <si>
    <t>Připojení 48 konferenčních jednotek</t>
  </si>
  <si>
    <t>Připojení 45 hlasovacích jednotek</t>
  </si>
  <si>
    <t xml:space="preserve">Instalace a konfigurace hlasovacího softwaru pro vzdálený přístup </t>
  </si>
  <si>
    <t>Instalace projektoru a plátna se stativem</t>
  </si>
  <si>
    <t>Instalace a konfigurace řídícího počítače pro streamování</t>
  </si>
  <si>
    <t>Instalace a konfigurace řídícího počítače pro hlasovací systém</t>
  </si>
  <si>
    <t>Řídící počítač pro hlasovací software.</t>
  </si>
  <si>
    <t>Projektor</t>
  </si>
  <si>
    <t>Plátno se stativem</t>
  </si>
  <si>
    <t>Laserový projektor s barevným světelným výstupem, jas 7.000 lumenů, rozlišení WUXGA</t>
  </si>
  <si>
    <t>Plátno s mobilním stativem, přední projekce, výška/šířka plátna 380cm/200cm,úuhlopříčka plátna: 180"</t>
  </si>
  <si>
    <t>4MP IP kamera s možností montáže na zeď</t>
  </si>
  <si>
    <t>Konferenční jednotka s mikrofonem, kompatibilní s dodaným konferenčním systémem, připojení kabelem do řídící jednotky konferenčního systému, možnost řetězení přípojení konferenčních jenotek.</t>
  </si>
  <si>
    <t>Kabel pro připojení hlasovacích jednotek</t>
  </si>
  <si>
    <t>Řídící počítač pro streamování</t>
  </si>
  <si>
    <t>Instalace a konfigurace hlasovacího systému</t>
  </si>
  <si>
    <t>Instalace a konfigurace konferenčního systému</t>
  </si>
  <si>
    <t>Rozvaděč a síťové prvky</t>
  </si>
  <si>
    <t>Síťové prvky</t>
  </si>
  <si>
    <t>R2</t>
  </si>
  <si>
    <t>Switch</t>
  </si>
  <si>
    <t>Přepínač L3 řízený, 24 x 10/100/1000 + 4 x 1 Gigabit SFP, VLAN, standarizované PoE+ (190W), lze montovat do rozvaděče</t>
  </si>
  <si>
    <t>HDMI rozbočovač</t>
  </si>
  <si>
    <t>HDMI rozbočovač s podporou 4K rozlišení, 8x HDMI výstup, 1x HDMI vstup</t>
  </si>
  <si>
    <t>Kabel pro připojení konferenčních jednotek</t>
  </si>
  <si>
    <t>19" polička, hloubka 450 mm, zátěž 80kg</t>
  </si>
  <si>
    <t xml:space="preserve">Napájecí panel PDU 19", 8x zásuvka SCHUKO, přívodní kabel 2m </t>
  </si>
  <si>
    <t>Dvoupásmový reproduktor, 8" basový a 1" výškový reproduktor, frekvenční rozsah 55 Hz až 20 kHz, citlivost 88 dB, výkon 150 W, černé provedení, nástěná montáž.</t>
  </si>
  <si>
    <t>Dvoupásmový reproduktor, 8" basový a 1" výškový reproduktor, frekvenční rozsah 55 Hz až 20 kHz, citlivost 88 dB, výkon 150 W, bílé provedení, nástěná montáž.</t>
  </si>
  <si>
    <t>Dvoupásmový reproduktor, 6,5" basový a 0,75" výškový reproduktor, frekvenční rozsah 65 Hz až 25 kHz, citlivost 86 dB, výkon 120 W, bílé provedení, montáž do podhledu.</t>
  </si>
  <si>
    <t>Dvoupásmový reproduktor, 8" basový a 1" výškový reproduktor, frekvenční rozsah 80 Hz až 20 kHz, citlivost 87 dB, výkon 100 W, bílé provedení, nástěná montáž.</t>
  </si>
  <si>
    <t>Univerzální přehrávač CD disků a nahrávek z USB, podpora formátů MP3 a WMA, ovládání pomocí tlačítek na čelním panelu, IR dálkovém ovladači.</t>
  </si>
  <si>
    <t>Digitální vysílač a přijímač využívající Bluetooth, bude sloužit pro bezdrátové připojení zvukových zdrojů.</t>
  </si>
  <si>
    <t>Bluetooth adaptér</t>
  </si>
  <si>
    <t>Instalace a konfigurace 3 kamer, kamerových převodníků.</t>
  </si>
  <si>
    <t>Instalace rozvaděče</t>
  </si>
  <si>
    <t>Instalace kabeláže pro hlasovací a konferenční jednotky</t>
  </si>
  <si>
    <t>Konfigurace switche, integrace do LAN a do dohledového systému</t>
  </si>
  <si>
    <t>Podpora výrobce softwaru</t>
  </si>
  <si>
    <t>Podpora hlasovacího systému na 3 roky</t>
  </si>
  <si>
    <t>Podpora konferenčního systému na 3 roky</t>
  </si>
  <si>
    <t>Podpora hlasovacího softwaru pro vzdálený přístup na 3 roky</t>
  </si>
  <si>
    <t>Podpora</t>
  </si>
  <si>
    <t>Služby servisní a provozní podpory po dobu 3 let</t>
  </si>
  <si>
    <t>Servisní podpora dodavatele hardwaru dle SLA</t>
  </si>
  <si>
    <t>Servisní podpora</t>
  </si>
  <si>
    <t>Servisní podpora dodavatele hardwaru dle SLA na 3 roky</t>
  </si>
  <si>
    <t>Instalace a konfigurace</t>
  </si>
  <si>
    <t>Digitální audio matice/mixer, samplovací frekvence 48kHz/44.1kHz, frekvenční rozsah ( +- 1,5 dB) 20Hz to 20kHz, 8 symetrických vstupů, 2 stereo vstupy, 8 symetrických výstupů, digitální propojení se zesilovačem, potlačení zpětné vazby, 50 přednastavených režimů, ovládání pomocí IP/ RS232 a aplikace v PC či tabletu</t>
  </si>
  <si>
    <t>Digitální zesilovač pracující ve třídě D, výstupní výkon 4x 250 W, digitální propojení s audio maticí, ochrana zesilovače při přetížení, při nadměrném tepelném namáhání a při velmi nízké impedanci reproduktorů</t>
  </si>
  <si>
    <t>Digitální zesilovač pracující ve třídě D, výstupní výkon 4x 125 W, digitální propojení s audio maticí, ochrana zesilovače při přetížení, při nadměrném tepelném namáhání a při velmi nízké impedanci reproduktorů</t>
  </si>
  <si>
    <t>Digitální zesilovač pracující ve třídě D, výstupní výkon 4x 250 W, digitální propojení s audio maticí, ochrana zesilovače při přetížení, při nadměrném tepelném namáhání a při velmi nízké impedanci reproduktorů, bezhlučný provoz, výška nejvíce 44 mm, hloubka přístroje nejvíce 340 mm</t>
  </si>
  <si>
    <t>Nastavení obrazovek</t>
  </si>
  <si>
    <t>Montáž 5 obrazovek na stěnu</t>
  </si>
  <si>
    <t>Montáž a konfigurace audio techniky</t>
  </si>
  <si>
    <t>Software pro vzdálený webový přístup k přípravě programu, podkladům, jednání a hlasování.</t>
  </si>
  <si>
    <t xml:space="preserve">Počítač pro streamování jednání do internetu. Dále počítač zajistí záznam jednání a přenos obrazu na připojené obrazovky a projektor. Počítač musí mít dostatečný výkon a vhodný software včetně patřičných licencí. </t>
  </si>
  <si>
    <t>Implementace integračních funkcionalit</t>
  </si>
  <si>
    <t>Integrační činnosti</t>
  </si>
  <si>
    <t>Integrace systémů 3. stran</t>
  </si>
  <si>
    <t>SOUPIS PRACÍ A DODÁVEK A SLUŽEB</t>
  </si>
  <si>
    <t>SOUPIS PRACÍ, DODÁVEK A SLUŽEB vč. VÝKAZU VÝMĚR</t>
  </si>
  <si>
    <t>Integrace s videokonferenčním systémem 3. strany (MS Teams)</t>
  </si>
  <si>
    <t>Integrace se systémem 2. faktorové ověřování uživatelů (Secure Envoy)</t>
  </si>
  <si>
    <t>Měsíc</t>
  </si>
  <si>
    <t>Týden</t>
  </si>
  <si>
    <t>Specifikace</t>
  </si>
  <si>
    <t>Týden 1</t>
  </si>
  <si>
    <t>Objednání hardware, započetí prací na konečné projektové dokumentaci a software</t>
  </si>
  <si>
    <t>Týden 2</t>
  </si>
  <si>
    <t>Projektové a implementační práce</t>
  </si>
  <si>
    <t>Týden 3</t>
  </si>
  <si>
    <t>Týden 4</t>
  </si>
  <si>
    <t>Konfigurace a testování hardware konferenčního systému, projektové a implementační práce</t>
  </si>
  <si>
    <t xml:space="preserve">Pokračování v testování hardware konferenčního systému, projektové a implementační práce </t>
  </si>
  <si>
    <t>Testování kamerového a konferenčního systému, projektové a implementační práce</t>
  </si>
  <si>
    <t>Testování hlasovacího a konferenčního systému, projektové a implementační práce</t>
  </si>
  <si>
    <t xml:space="preserve">Rozebrání podlahy, testovaní audiotechniky, implementační práce </t>
  </si>
  <si>
    <t xml:space="preserve">Položení kabeláže a podlahových zásuvek, testovaní audiotechniky, implementační práce </t>
  </si>
  <si>
    <t xml:space="preserve">Smontování podlahy, testovaní audiotechniky, implementační práce </t>
  </si>
  <si>
    <t>Kontrola připravenosti na instalaci a příprava pro další etapu</t>
  </si>
  <si>
    <t>Instalace plátna a projektoru, implementační práce</t>
  </si>
  <si>
    <t>Dokončení instalace, implementační práce</t>
  </si>
  <si>
    <t>Instalace monitorů a audiotechniky, implementační práce</t>
  </si>
  <si>
    <t>Dokončení instalace monitorů a audiotechniky, implementační práce</t>
  </si>
  <si>
    <t xml:space="preserve">Programování audiomatice, ozvučení a scénářů, testování řídícího systému, testování ozvučení, implementační práce </t>
  </si>
  <si>
    <t xml:space="preserve">Instalace kamer, instalace konferenčního a hlasovacího systému, implementační práce </t>
  </si>
  <si>
    <t xml:space="preserve">Konfigurace a testování kamer, konferenčního a hlasovacího systému, implementační práce </t>
  </si>
  <si>
    <t>Dokončení implementace a testování celého systému, včetně vzdáleného hlasování, streamingu a záznamu</t>
  </si>
  <si>
    <t>Etapa 3 Předání do provozu</t>
  </si>
  <si>
    <t>Odstraňování nedostatků a opakované testování všech komponent</t>
  </si>
  <si>
    <t xml:space="preserve">Školení obsluhy, dokončení finální dokumentace, finální testování systému </t>
  </si>
  <si>
    <t>Školení obsluhy a předání díla</t>
  </si>
  <si>
    <t>Časový harmonogram realizace modernizace AV techniky pro jednací sál ÚMČ Praha 4</t>
  </si>
  <si>
    <t xml:space="preserve">Instalace jednotlivých technologií musí být naplánovány tak, aby stávající konferenční systém byl při jednáních zastupitelstva plně použitelný až do jeho úplného nahrazení. </t>
  </si>
  <si>
    <t>Měsíc1</t>
  </si>
  <si>
    <t>Měsíc2</t>
  </si>
  <si>
    <t>Měsíc3</t>
  </si>
  <si>
    <t>Měsíc4</t>
  </si>
  <si>
    <t>Měsíc5</t>
  </si>
  <si>
    <t>Měsíc6</t>
  </si>
  <si>
    <t>Etapa 1</t>
  </si>
  <si>
    <t>Etapa 2</t>
  </si>
  <si>
    <t>Rozvaděč a síťové prvky (pouze položka Instalace kabeláže pro hlasovací a konferenční jednotky)</t>
  </si>
  <si>
    <t>Rozvaděč a síťové prvky (mimo položky Instalace kabeláže pro hlasovací a konferenční jednotky, zaškolení obsluhy, projektové říízení)</t>
  </si>
  <si>
    <t>Etapa 3</t>
  </si>
  <si>
    <t>Rozvaděč a síťové prvky (pouze položky zaškolení obsluhy a projektové říízení)</t>
  </si>
  <si>
    <t>Etapa 1 Nákup a příprava hardware včetně počátku realizace</t>
  </si>
  <si>
    <t>Etapa 2 Pokračování realizace</t>
  </si>
  <si>
    <t>Integrace systémů třetích stran</t>
  </si>
  <si>
    <t>Servisní služby započnou až po úspešném předání závěrečné 3 etapy</t>
  </si>
  <si>
    <t>Služby servisní a provozní podpory po dobu 3 let (s ročním intervalem platby)</t>
  </si>
  <si>
    <t>U etap bude fakturace provedena za příslušné činnosti v rámci jednotlivých etap dle níže uvedeného výčtu, který vychází z výkazu/výměru.</t>
  </si>
  <si>
    <t>Platební kalendář - modernizace AV techniky pro jednací sál ÚMČ Praha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</si>
</sst>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"/>
    <numFmt numFmtId="166" formatCode="#,##0\_x0000_"/>
  </numFmts>
  <fonts count="15" x14ac:knownFonts="1">
    <font>
      <sz val="10"/>
      <name val="Arial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b/>
      <sz val="9"/>
      <color indexed="12"/>
      <name val="Calibri"/>
      <family val="2"/>
      <charset val="238"/>
      <scheme val="minor"/>
    </font>
    <font>
      <b/>
      <sz val="18"/>
      <color rgb="FF0070C0"/>
      <name val="Arial CE"/>
      <charset val="238"/>
    </font>
    <font>
      <b/>
      <sz val="14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6"/>
      <color rgb="FF2F5496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0" fontId="4" fillId="5" borderId="0" xfId="0" applyFont="1" applyFill="1" applyAlignment="1">
      <alignment vertical="center" wrapText="1"/>
    </xf>
    <xf numFmtId="164" fontId="4" fillId="5" borderId="0" xfId="0" applyNumberFormat="1" applyFont="1" applyFill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Border="1"/>
    <xf numFmtId="1" fontId="1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0" fontId="1" fillId="0" borderId="0" xfId="1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0" fillId="0" borderId="0" xfId="2" applyAlignment="1">
      <alignment vertical="center"/>
    </xf>
    <xf numFmtId="166" fontId="1" fillId="0" borderId="0" xfId="1" applyNumberFormat="1" applyFont="1" applyFill="1" applyAlignment="1">
      <alignment horizontal="center" vertical="center"/>
    </xf>
    <xf numFmtId="49" fontId="1" fillId="0" borderId="0" xfId="1" applyNumberFormat="1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1" fontId="1" fillId="0" borderId="0" xfId="1" applyNumberFormat="1" applyFont="1" applyFill="1" applyAlignment="1">
      <alignment horizontal="right" vertical="center"/>
    </xf>
    <xf numFmtId="164" fontId="1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Alignment="1">
      <alignment horizontal="right" vertical="center"/>
    </xf>
    <xf numFmtId="16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 wrapText="1"/>
    </xf>
    <xf numFmtId="1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4" fontId="8" fillId="0" borderId="0" xfId="0" applyNumberFormat="1" applyFont="1" applyAlignment="1" applyProtection="1">
      <alignment vertical="center"/>
      <protection locked="0"/>
    </xf>
    <xf numFmtId="166" fontId="1" fillId="0" borderId="4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5" fontId="1" fillId="0" borderId="4" xfId="1" applyNumberFormat="1" applyFont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66" fontId="1" fillId="5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right" vertical="center"/>
    </xf>
    <xf numFmtId="165" fontId="1" fillId="5" borderId="4" xfId="0" applyNumberFormat="1" applyFont="1" applyFill="1" applyBorder="1" applyAlignment="1">
      <alignment horizontal="right" vertical="center"/>
    </xf>
    <xf numFmtId="166" fontId="1" fillId="0" borderId="4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1" fontId="1" fillId="0" borderId="4" xfId="1" applyNumberFormat="1" applyFont="1" applyFill="1" applyBorder="1" applyAlignment="1">
      <alignment horizontal="right" vertical="center"/>
    </xf>
    <xf numFmtId="49" fontId="1" fillId="0" borderId="4" xfId="1" applyNumberFormat="1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horizontal="right" vertical="center"/>
    </xf>
    <xf numFmtId="165" fontId="1" fillId="0" borderId="4" xfId="1" applyNumberFormat="1" applyFont="1" applyFill="1" applyBorder="1" applyAlignment="1">
      <alignment horizontal="right" vertical="center"/>
    </xf>
    <xf numFmtId="164" fontId="1" fillId="0" borderId="4" xfId="1" applyNumberFormat="1" applyFont="1" applyBorder="1" applyAlignment="1">
      <alignment horizontal="right" vertical="center"/>
    </xf>
    <xf numFmtId="164" fontId="1" fillId="0" borderId="4" xfId="1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right" vertical="center"/>
    </xf>
    <xf numFmtId="49" fontId="1" fillId="5" borderId="4" xfId="0" applyNumberFormat="1" applyFont="1" applyFill="1" applyBorder="1" applyAlignment="1">
      <alignment vertical="center"/>
    </xf>
    <xf numFmtId="49" fontId="1" fillId="0" borderId="4" xfId="1" applyNumberFormat="1" applyFont="1" applyBorder="1" applyAlignment="1">
      <alignment vertical="center" wrapText="1"/>
    </xf>
    <xf numFmtId="49" fontId="1" fillId="5" borderId="4" xfId="0" applyNumberFormat="1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 wrapText="1"/>
    </xf>
    <xf numFmtId="49" fontId="1" fillId="0" borderId="4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/>
    <xf numFmtId="0" fontId="9" fillId="0" borderId="4" xfId="0" applyFont="1" applyBorder="1"/>
    <xf numFmtId="0" fontId="13" fillId="7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cols>
    <col min="2" max="2" width="118" customWidth="1"/>
  </cols>
  <sheetData>
    <row r="1" spans="1:2" ht="21" x14ac:dyDescent="0.2">
      <c r="A1" s="90" t="s">
        <v>242</v>
      </c>
    </row>
    <row r="2" spans="1:2" x14ac:dyDescent="0.2">
      <c r="A2" s="89" t="s">
        <v>241</v>
      </c>
    </row>
    <row r="3" spans="1:2" ht="15" x14ac:dyDescent="0.2">
      <c r="A3" s="88"/>
    </row>
    <row r="4" spans="1:2" x14ac:dyDescent="0.2">
      <c r="A4" s="93" t="s">
        <v>230</v>
      </c>
      <c r="B4" s="93"/>
    </row>
    <row r="5" spans="1:2" x14ac:dyDescent="0.2">
      <c r="A5" s="91" t="s">
        <v>57</v>
      </c>
      <c r="B5" s="91" t="s">
        <v>126</v>
      </c>
    </row>
    <row r="6" spans="1:2" x14ac:dyDescent="0.2">
      <c r="A6" s="91" t="s">
        <v>58</v>
      </c>
      <c r="B6" s="91" t="s">
        <v>30</v>
      </c>
    </row>
    <row r="7" spans="1:2" x14ac:dyDescent="0.2">
      <c r="A7" s="91" t="s">
        <v>59</v>
      </c>
      <c r="B7" s="91" t="s">
        <v>118</v>
      </c>
    </row>
    <row r="8" spans="1:2" x14ac:dyDescent="0.2">
      <c r="A8" s="91" t="s">
        <v>61</v>
      </c>
      <c r="B8" s="91" t="s">
        <v>15</v>
      </c>
    </row>
    <row r="9" spans="1:2" x14ac:dyDescent="0.2">
      <c r="A9" s="91" t="s">
        <v>62</v>
      </c>
      <c r="B9" s="91" t="s">
        <v>16</v>
      </c>
    </row>
    <row r="10" spans="1:2" x14ac:dyDescent="0.2">
      <c r="A10" s="91" t="s">
        <v>63</v>
      </c>
      <c r="B10" s="91" t="s">
        <v>17</v>
      </c>
    </row>
    <row r="11" spans="1:2" x14ac:dyDescent="0.2">
      <c r="A11" s="91" t="s">
        <v>64</v>
      </c>
      <c r="B11" s="91" t="s">
        <v>17</v>
      </c>
    </row>
    <row r="12" spans="1:2" x14ac:dyDescent="0.2">
      <c r="A12" s="91" t="s">
        <v>48</v>
      </c>
      <c r="B12" s="91" t="s">
        <v>18</v>
      </c>
    </row>
    <row r="13" spans="1:2" x14ac:dyDescent="0.2">
      <c r="A13" s="91" t="s">
        <v>49</v>
      </c>
      <c r="B13" s="91" t="s">
        <v>19</v>
      </c>
    </row>
    <row r="14" spans="1:2" x14ac:dyDescent="0.2">
      <c r="A14" s="91" t="s">
        <v>50</v>
      </c>
      <c r="B14" s="91" t="s">
        <v>21</v>
      </c>
    </row>
    <row r="15" spans="1:2" x14ac:dyDescent="0.2">
      <c r="A15" s="91" t="s">
        <v>51</v>
      </c>
      <c r="B15" s="91" t="s">
        <v>22</v>
      </c>
    </row>
    <row r="16" spans="1:2" x14ac:dyDescent="0.2">
      <c r="A16" s="91" t="s">
        <v>52</v>
      </c>
      <c r="B16" s="91" t="s">
        <v>24</v>
      </c>
    </row>
    <row r="17" spans="1:2" x14ac:dyDescent="0.2">
      <c r="A17" s="91" t="s">
        <v>53</v>
      </c>
      <c r="B17" s="91" t="s">
        <v>31</v>
      </c>
    </row>
    <row r="18" spans="1:2" x14ac:dyDescent="0.2">
      <c r="A18" s="91" t="s">
        <v>54</v>
      </c>
      <c r="B18" s="91" t="s">
        <v>27</v>
      </c>
    </row>
    <row r="19" spans="1:2" x14ac:dyDescent="0.2">
      <c r="A19" s="91" t="s">
        <v>65</v>
      </c>
      <c r="B19" s="91" t="s">
        <v>146</v>
      </c>
    </row>
    <row r="20" spans="1:2" x14ac:dyDescent="0.2">
      <c r="A20" s="91" t="s">
        <v>66</v>
      </c>
      <c r="B20" s="91" t="s">
        <v>102</v>
      </c>
    </row>
    <row r="21" spans="1:2" x14ac:dyDescent="0.2">
      <c r="A21" s="91" t="s">
        <v>148</v>
      </c>
      <c r="B21" s="91" t="s">
        <v>147</v>
      </c>
    </row>
    <row r="22" spans="1:2" x14ac:dyDescent="0.2">
      <c r="A22" s="91" t="s">
        <v>67</v>
      </c>
      <c r="B22" s="91" t="s">
        <v>176</v>
      </c>
    </row>
    <row r="23" spans="1:2" x14ac:dyDescent="0.2">
      <c r="A23" s="91" t="s">
        <v>68</v>
      </c>
      <c r="B23" s="91" t="s">
        <v>69</v>
      </c>
    </row>
    <row r="24" spans="1:2" x14ac:dyDescent="0.2">
      <c r="A24" s="91" t="s">
        <v>76</v>
      </c>
      <c r="B24" s="92" t="s">
        <v>232</v>
      </c>
    </row>
    <row r="25" spans="1:2" x14ac:dyDescent="0.2">
      <c r="A25" s="91" t="s">
        <v>75</v>
      </c>
      <c r="B25" s="91" t="s">
        <v>18</v>
      </c>
    </row>
    <row r="26" spans="1:2" x14ac:dyDescent="0.2">
      <c r="A26" s="93" t="s">
        <v>231</v>
      </c>
      <c r="B26" s="93"/>
    </row>
    <row r="27" spans="1:2" x14ac:dyDescent="0.2">
      <c r="A27" s="91" t="s">
        <v>67</v>
      </c>
      <c r="B27" s="91" t="s">
        <v>176</v>
      </c>
    </row>
    <row r="28" spans="1:2" x14ac:dyDescent="0.2">
      <c r="A28" s="91" t="s">
        <v>73</v>
      </c>
      <c r="B28" s="91" t="s">
        <v>16</v>
      </c>
    </row>
    <row r="29" spans="1:2" x14ac:dyDescent="0.2">
      <c r="A29" s="91" t="s">
        <v>74</v>
      </c>
      <c r="B29" s="91" t="s">
        <v>17</v>
      </c>
    </row>
    <row r="30" spans="1:2" x14ac:dyDescent="0.2">
      <c r="A30" s="91" t="s">
        <v>76</v>
      </c>
      <c r="B30" s="92" t="s">
        <v>233</v>
      </c>
    </row>
    <row r="31" spans="1:2" x14ac:dyDescent="0.2">
      <c r="A31" s="93" t="s">
        <v>234</v>
      </c>
      <c r="B31" s="93"/>
    </row>
    <row r="32" spans="1:2" x14ac:dyDescent="0.2">
      <c r="A32" s="91" t="s">
        <v>67</v>
      </c>
      <c r="B32" s="91" t="s">
        <v>176</v>
      </c>
    </row>
    <row r="33" spans="1:2" x14ac:dyDescent="0.2">
      <c r="A33" s="91" t="s">
        <v>76</v>
      </c>
      <c r="B33" s="92" t="s">
        <v>235</v>
      </c>
    </row>
    <row r="34" spans="1:2" x14ac:dyDescent="0.2">
      <c r="A34" s="91" t="s">
        <v>49</v>
      </c>
      <c r="B34" s="91" t="s">
        <v>188</v>
      </c>
    </row>
    <row r="37" spans="1:2" x14ac:dyDescent="0.2">
      <c r="A37" s="93" t="s">
        <v>239</v>
      </c>
      <c r="B37" s="93"/>
    </row>
    <row r="38" spans="1:2" x14ac:dyDescent="0.2">
      <c r="A38" s="91" t="s">
        <v>107</v>
      </c>
      <c r="B38" s="91" t="s">
        <v>240</v>
      </c>
    </row>
    <row r="39" spans="1:2" x14ac:dyDescent="0.2">
      <c r="A39" s="91" t="s">
        <v>108</v>
      </c>
      <c r="B39" s="91" t="s">
        <v>167</v>
      </c>
    </row>
    <row r="40" spans="1:2" x14ac:dyDescent="0.2">
      <c r="A40" s="91" t="s">
        <v>109</v>
      </c>
      <c r="B40" s="91" t="s">
        <v>173</v>
      </c>
    </row>
  </sheetData>
  <mergeCells count="4">
    <mergeCell ref="A37:B37"/>
    <mergeCell ref="A4:B4"/>
    <mergeCell ref="A26:B26"/>
    <mergeCell ref="A31:B3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A3" sqref="A3:C3"/>
    </sheetView>
  </sheetViews>
  <sheetFormatPr defaultRowHeight="12.75" x14ac:dyDescent="0.2"/>
  <cols>
    <col min="1" max="2" width="13.7109375" customWidth="1"/>
    <col min="3" max="3" width="75" customWidth="1"/>
  </cols>
  <sheetData>
    <row r="1" spans="1:3" ht="21" x14ac:dyDescent="0.2">
      <c r="A1" s="90" t="s">
        <v>222</v>
      </c>
    </row>
    <row r="2" spans="1:3" x14ac:dyDescent="0.2">
      <c r="A2" s="89"/>
    </row>
    <row r="3" spans="1:3" ht="39.75" customHeight="1" x14ac:dyDescent="0.2">
      <c r="A3" s="96" t="s">
        <v>223</v>
      </c>
      <c r="B3" s="96"/>
      <c r="C3" s="96"/>
    </row>
    <row r="5" spans="1:3" x14ac:dyDescent="0.2">
      <c r="A5" s="94" t="s">
        <v>193</v>
      </c>
      <c r="B5" s="94" t="s">
        <v>194</v>
      </c>
      <c r="C5" s="94" t="s">
        <v>195</v>
      </c>
    </row>
    <row r="6" spans="1:3" x14ac:dyDescent="0.2">
      <c r="A6" s="93" t="s">
        <v>236</v>
      </c>
      <c r="B6" s="93"/>
      <c r="C6" s="93"/>
    </row>
    <row r="7" spans="1:3" x14ac:dyDescent="0.2">
      <c r="A7" s="95" t="s">
        <v>224</v>
      </c>
      <c r="B7" s="95" t="s">
        <v>196</v>
      </c>
      <c r="C7" s="95" t="s">
        <v>197</v>
      </c>
    </row>
    <row r="8" spans="1:3" x14ac:dyDescent="0.2">
      <c r="A8" s="95"/>
      <c r="B8" s="95" t="s">
        <v>198</v>
      </c>
      <c r="C8" s="95" t="s">
        <v>199</v>
      </c>
    </row>
    <row r="9" spans="1:3" x14ac:dyDescent="0.2">
      <c r="A9" s="95"/>
      <c r="B9" s="95" t="s">
        <v>200</v>
      </c>
      <c r="C9" s="95" t="s">
        <v>199</v>
      </c>
    </row>
    <row r="10" spans="1:3" x14ac:dyDescent="0.2">
      <c r="A10" s="95"/>
      <c r="B10" s="95" t="s">
        <v>201</v>
      </c>
      <c r="C10" s="95" t="s">
        <v>199</v>
      </c>
    </row>
    <row r="11" spans="1:3" ht="14.25" customHeight="1" x14ac:dyDescent="0.2">
      <c r="A11" s="95" t="s">
        <v>225</v>
      </c>
      <c r="B11" s="95" t="s">
        <v>196</v>
      </c>
      <c r="C11" s="95" t="s">
        <v>202</v>
      </c>
    </row>
    <row r="12" spans="1:3" ht="15" customHeight="1" x14ac:dyDescent="0.2">
      <c r="A12" s="95"/>
      <c r="B12" s="95" t="s">
        <v>198</v>
      </c>
      <c r="C12" s="95" t="s">
        <v>203</v>
      </c>
    </row>
    <row r="13" spans="1:3" x14ac:dyDescent="0.2">
      <c r="A13" s="95"/>
      <c r="B13" s="95" t="s">
        <v>200</v>
      </c>
      <c r="C13" s="95" t="s">
        <v>204</v>
      </c>
    </row>
    <row r="14" spans="1:3" x14ac:dyDescent="0.2">
      <c r="A14" s="95"/>
      <c r="B14" s="95" t="s">
        <v>201</v>
      </c>
      <c r="C14" s="95" t="s">
        <v>205</v>
      </c>
    </row>
    <row r="15" spans="1:3" x14ac:dyDescent="0.2">
      <c r="A15" s="95" t="s">
        <v>226</v>
      </c>
      <c r="B15" s="95" t="s">
        <v>196</v>
      </c>
      <c r="C15" s="95" t="s">
        <v>206</v>
      </c>
    </row>
    <row r="16" spans="1:3" ht="16.5" customHeight="1" x14ac:dyDescent="0.2">
      <c r="A16" s="95"/>
      <c r="B16" s="95" t="s">
        <v>198</v>
      </c>
      <c r="C16" s="95" t="s">
        <v>207</v>
      </c>
    </row>
    <row r="17" spans="1:3" x14ac:dyDescent="0.2">
      <c r="A17" s="95"/>
      <c r="B17" s="95" t="s">
        <v>200</v>
      </c>
      <c r="C17" s="95" t="s">
        <v>208</v>
      </c>
    </row>
    <row r="18" spans="1:3" x14ac:dyDescent="0.2">
      <c r="A18" s="95"/>
      <c r="B18" s="95" t="s">
        <v>201</v>
      </c>
      <c r="C18" s="95" t="s">
        <v>209</v>
      </c>
    </row>
    <row r="19" spans="1:3" x14ac:dyDescent="0.2">
      <c r="A19" s="93" t="s">
        <v>237</v>
      </c>
      <c r="B19" s="93"/>
      <c r="C19" s="93"/>
    </row>
    <row r="20" spans="1:3" x14ac:dyDescent="0.2">
      <c r="A20" s="95" t="s">
        <v>227</v>
      </c>
      <c r="B20" s="95" t="s">
        <v>196</v>
      </c>
      <c r="C20" s="95" t="s">
        <v>210</v>
      </c>
    </row>
    <row r="21" spans="1:3" x14ac:dyDescent="0.2">
      <c r="A21" s="95"/>
      <c r="B21" s="95" t="s">
        <v>198</v>
      </c>
      <c r="C21" s="95" t="s">
        <v>211</v>
      </c>
    </row>
    <row r="22" spans="1:3" x14ac:dyDescent="0.2">
      <c r="A22" s="95"/>
      <c r="B22" s="95" t="s">
        <v>200</v>
      </c>
      <c r="C22" s="95" t="s">
        <v>212</v>
      </c>
    </row>
    <row r="23" spans="1:3" x14ac:dyDescent="0.2">
      <c r="A23" s="95"/>
      <c r="B23" s="95" t="s">
        <v>201</v>
      </c>
      <c r="C23" s="95" t="s">
        <v>213</v>
      </c>
    </row>
    <row r="24" spans="1:3" ht="25.5" x14ac:dyDescent="0.2">
      <c r="A24" s="95" t="s">
        <v>228</v>
      </c>
      <c r="B24" s="95" t="s">
        <v>196</v>
      </c>
      <c r="C24" s="95" t="s">
        <v>214</v>
      </c>
    </row>
    <row r="25" spans="1:3" x14ac:dyDescent="0.2">
      <c r="A25" s="95"/>
      <c r="B25" s="95" t="s">
        <v>198</v>
      </c>
      <c r="C25" s="95" t="s">
        <v>215</v>
      </c>
    </row>
    <row r="26" spans="1:3" ht="18" customHeight="1" x14ac:dyDescent="0.2">
      <c r="A26" s="95"/>
      <c r="B26" s="95" t="s">
        <v>200</v>
      </c>
      <c r="C26" s="95" t="s">
        <v>216</v>
      </c>
    </row>
    <row r="27" spans="1:3" ht="25.5" x14ac:dyDescent="0.2">
      <c r="A27" s="95"/>
      <c r="B27" s="95" t="s">
        <v>201</v>
      </c>
      <c r="C27" s="95" t="s">
        <v>217</v>
      </c>
    </row>
    <row r="28" spans="1:3" x14ac:dyDescent="0.2">
      <c r="A28" s="93" t="s">
        <v>218</v>
      </c>
      <c r="B28" s="93"/>
      <c r="C28" s="93"/>
    </row>
    <row r="29" spans="1:3" x14ac:dyDescent="0.2">
      <c r="A29" s="95" t="s">
        <v>229</v>
      </c>
      <c r="B29" s="95" t="s">
        <v>196</v>
      </c>
      <c r="C29" s="95" t="s">
        <v>219</v>
      </c>
    </row>
    <row r="30" spans="1:3" x14ac:dyDescent="0.2">
      <c r="A30" s="95"/>
      <c r="B30" s="95" t="s">
        <v>196</v>
      </c>
      <c r="C30" s="95" t="s">
        <v>238</v>
      </c>
    </row>
    <row r="31" spans="1:3" x14ac:dyDescent="0.2">
      <c r="A31" s="95"/>
      <c r="B31" s="95" t="s">
        <v>198</v>
      </c>
      <c r="C31" s="95" t="s">
        <v>219</v>
      </c>
    </row>
    <row r="32" spans="1:3" x14ac:dyDescent="0.2">
      <c r="A32" s="95"/>
      <c r="B32" s="95" t="s">
        <v>200</v>
      </c>
      <c r="C32" s="95" t="s">
        <v>220</v>
      </c>
    </row>
    <row r="33" spans="1:3" x14ac:dyDescent="0.2">
      <c r="A33" s="95"/>
      <c r="B33" s="95" t="s">
        <v>201</v>
      </c>
      <c r="C33" s="95" t="s">
        <v>221</v>
      </c>
    </row>
    <row r="34" spans="1:3" ht="15" x14ac:dyDescent="0.2">
      <c r="A34" s="88"/>
    </row>
  </sheetData>
  <mergeCells count="4">
    <mergeCell ref="A6:C6"/>
    <mergeCell ref="A19:C19"/>
    <mergeCell ref="A28:C28"/>
    <mergeCell ref="A3:C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E33"/>
  <sheetViews>
    <sheetView showGridLines="0" zoomScale="160" zoomScaleNormal="160" workbookViewId="0">
      <pane ySplit="4" topLeftCell="A16" activePane="bottomLeft" state="frozen"/>
      <selection activeCell="E5" sqref="E5:J5"/>
      <selection pane="bottomLeft" activeCell="B25" sqref="B25"/>
    </sheetView>
  </sheetViews>
  <sheetFormatPr defaultColWidth="11.28515625" defaultRowHeight="12" x14ac:dyDescent="0.2"/>
  <cols>
    <col min="1" max="1" width="15.140625" style="3" customWidth="1"/>
    <col min="2" max="2" width="55.28515625" style="1" customWidth="1"/>
    <col min="3" max="3" width="13.28515625" style="1" customWidth="1"/>
    <col min="4" max="4" width="13" style="1" customWidth="1"/>
    <col min="5" max="5" width="12.140625" style="1" bestFit="1" customWidth="1"/>
    <col min="6" max="16384" width="11.28515625" style="1"/>
  </cols>
  <sheetData>
    <row r="1" spans="1:5" ht="23.25" x14ac:dyDescent="0.35">
      <c r="A1" s="13"/>
      <c r="B1" s="17" t="s">
        <v>10</v>
      </c>
      <c r="C1" s="13"/>
      <c r="D1" s="13"/>
    </row>
    <row r="2" spans="1:5" ht="18.75" x14ac:dyDescent="0.2">
      <c r="B2" s="16" t="s">
        <v>95</v>
      </c>
    </row>
    <row r="3" spans="1:5" ht="24" x14ac:dyDescent="0.2">
      <c r="A3" s="9" t="s">
        <v>11</v>
      </c>
      <c r="B3" s="9" t="s">
        <v>7</v>
      </c>
      <c r="C3" s="9" t="s">
        <v>3</v>
      </c>
      <c r="D3" s="9" t="s">
        <v>1</v>
      </c>
      <c r="E3" s="7"/>
    </row>
    <row r="4" spans="1:5" x14ac:dyDescent="0.2">
      <c r="A4" s="8">
        <v>1</v>
      </c>
      <c r="B4" s="8">
        <v>2</v>
      </c>
      <c r="C4" s="8">
        <v>3</v>
      </c>
      <c r="D4" s="8">
        <v>4</v>
      </c>
      <c r="E4" s="7"/>
    </row>
    <row r="5" spans="1:5" s="6" customFormat="1" x14ac:dyDescent="0.2">
      <c r="A5" s="24" t="str">
        <f>'Hlasovací systém'!A5</f>
        <v>H</v>
      </c>
      <c r="B5" s="11" t="str">
        <f>'Hlasovací systém'!B5</f>
        <v>Konferenční a hlasovací systém</v>
      </c>
      <c r="C5" s="12">
        <f>'Hlasovací systém'!I5</f>
        <v>0</v>
      </c>
      <c r="D5" s="12">
        <f>'Hlasovací systém'!K5</f>
        <v>0</v>
      </c>
    </row>
    <row r="6" spans="1:5" s="5" customFormat="1" x14ac:dyDescent="0.2">
      <c r="A6" s="25" t="str">
        <f>'Hlasovací systém'!A6</f>
        <v>H1</v>
      </c>
      <c r="B6" s="14" t="str">
        <f>'Hlasovací systém'!B6</f>
        <v>Zařízení pro zastupitele, starostu a administrativu</v>
      </c>
      <c r="C6" s="15">
        <f>'Hlasovací systém'!I6</f>
        <v>0</v>
      </c>
      <c r="D6" s="15">
        <f>'Hlasovací systém'!K6</f>
        <v>0</v>
      </c>
    </row>
    <row r="7" spans="1:5" s="5" customFormat="1" x14ac:dyDescent="0.2">
      <c r="A7" s="25" t="str">
        <f>'Hlasovací systém'!A13</f>
        <v>H2</v>
      </c>
      <c r="B7" s="14" t="str">
        <f>'Hlasovací systém'!B13</f>
        <v>Softwarové licence a příslušenství</v>
      </c>
      <c r="C7" s="15">
        <f>'Hlasovací systém'!I13</f>
        <v>0</v>
      </c>
      <c r="D7" s="15">
        <f>'Hlasovací systém'!K13</f>
        <v>0</v>
      </c>
    </row>
    <row r="8" spans="1:5" s="6" customFormat="1" x14ac:dyDescent="0.2">
      <c r="A8" s="24" t="str">
        <f>'Kamerový systém'!A5</f>
        <v>K</v>
      </c>
      <c r="B8" s="11" t="str">
        <f>'Kamerový systém'!B5</f>
        <v>Kamerový systém s propojením na konfereční a hlasovací systém</v>
      </c>
      <c r="C8" s="12">
        <f>'Kamerový systém'!I5</f>
        <v>0</v>
      </c>
      <c r="D8" s="12">
        <f>'Kamerový systém'!K5</f>
        <v>0</v>
      </c>
    </row>
    <row r="9" spans="1:5" s="5" customFormat="1" x14ac:dyDescent="0.2">
      <c r="A9" s="25" t="str">
        <f>'Kamerový systém'!A6</f>
        <v>K1</v>
      </c>
      <c r="B9" s="14" t="str">
        <f>'Kamerový systém'!B6</f>
        <v>Kamerový systém</v>
      </c>
      <c r="C9" s="15">
        <f>'Kamerový systém'!I6</f>
        <v>0</v>
      </c>
      <c r="D9" s="15">
        <f>'Kamerový systém'!K6</f>
        <v>0</v>
      </c>
    </row>
    <row r="10" spans="1:5" s="6" customFormat="1" x14ac:dyDescent="0.2">
      <c r="A10" s="24" t="str">
        <f>'Vizuální technika'!A5</f>
        <v>V</v>
      </c>
      <c r="B10" s="11" t="str">
        <f>'Vizuální technika'!B5</f>
        <v>Vizuální technika</v>
      </c>
      <c r="C10" s="12">
        <f>'Vizuální technika'!I5</f>
        <v>0</v>
      </c>
      <c r="D10" s="12">
        <f>'Vizuální technika'!K5</f>
        <v>0</v>
      </c>
    </row>
    <row r="11" spans="1:5" s="5" customFormat="1" x14ac:dyDescent="0.2">
      <c r="A11" s="25" t="str">
        <f>'Vizuální technika'!A6</f>
        <v>V1</v>
      </c>
      <c r="B11" s="14" t="str">
        <f>'Vizuální technika'!B6</f>
        <v>Vizuální technika</v>
      </c>
      <c r="C11" s="15">
        <f>'Vizuální technika'!I6</f>
        <v>0</v>
      </c>
      <c r="D11" s="15">
        <f>'Vizuální technika'!K6</f>
        <v>0</v>
      </c>
    </row>
    <row r="12" spans="1:5" s="6" customFormat="1" x14ac:dyDescent="0.2">
      <c r="A12" s="24" t="str">
        <f>'Systém ozvučení'!A5</f>
        <v>O</v>
      </c>
      <c r="B12" s="11" t="str">
        <f>'Systém ozvučení'!B5</f>
        <v>Systém ozvučení</v>
      </c>
      <c r="C12" s="12">
        <f>'Systém ozvučení'!I5</f>
        <v>0</v>
      </c>
      <c r="D12" s="12">
        <f>'Systém ozvučení'!K5</f>
        <v>0</v>
      </c>
    </row>
    <row r="13" spans="1:5" s="5" customFormat="1" x14ac:dyDescent="0.2">
      <c r="A13" s="25" t="str">
        <f>'Systém ozvučení'!A6</f>
        <v>O1</v>
      </c>
      <c r="B13" s="14" t="str">
        <f>'Systém ozvučení'!B6</f>
        <v>AUDIO - ZONA 1 (hlavní sál)</v>
      </c>
      <c r="C13" s="15">
        <f>'Systém ozvučení'!I6</f>
        <v>0</v>
      </c>
      <c r="D13" s="15">
        <f>'Systém ozvučení'!K6</f>
        <v>0</v>
      </c>
    </row>
    <row r="14" spans="1:5" s="5" customFormat="1" x14ac:dyDescent="0.2">
      <c r="A14" s="25" t="str">
        <f>'Systém ozvučení'!A8</f>
        <v>O2</v>
      </c>
      <c r="B14" s="14" t="str">
        <f>'Systém ozvučení'!B8</f>
        <v>AUDIO - ZONA 2 (předsálí)</v>
      </c>
      <c r="C14" s="15">
        <f>'Systém ozvučení'!I8</f>
        <v>0</v>
      </c>
      <c r="D14" s="15">
        <f>'Systém ozvučení'!K8</f>
        <v>0</v>
      </c>
    </row>
    <row r="15" spans="1:5" s="5" customFormat="1" x14ac:dyDescent="0.2">
      <c r="A15" s="25" t="str">
        <f>'Systém ozvučení'!A10</f>
        <v>O3</v>
      </c>
      <c r="B15" s="14" t="str">
        <f>'Systém ozvučení'!B10</f>
        <v>AUDIO - ZONA 3 (předsálí II.)</v>
      </c>
      <c r="C15" s="15">
        <f>'Systém ozvučení'!I10</f>
        <v>0</v>
      </c>
      <c r="D15" s="15">
        <f>'Systém ozvučení'!K10</f>
        <v>0</v>
      </c>
    </row>
    <row r="16" spans="1:5" s="5" customFormat="1" x14ac:dyDescent="0.2">
      <c r="A16" s="25" t="str">
        <f>'Systém ozvučení'!A12</f>
        <v>O4</v>
      </c>
      <c r="B16" s="14" t="str">
        <f>'Systém ozvučení'!B12</f>
        <v>AUDIO - ZONA 4 (předsálí III.)</v>
      </c>
      <c r="C16" s="15">
        <f>'Systém ozvučení'!I12</f>
        <v>0</v>
      </c>
      <c r="D16" s="15">
        <f>'Systém ozvučení'!K12</f>
        <v>0</v>
      </c>
    </row>
    <row r="17" spans="1:4" s="5" customFormat="1" x14ac:dyDescent="0.2">
      <c r="A17" s="25" t="str">
        <f>'Systém ozvučení'!A14</f>
        <v>O5</v>
      </c>
      <c r="B17" s="14" t="str">
        <f>'Systém ozvučení'!B14</f>
        <v>AUDIO - HW</v>
      </c>
      <c r="C17" s="15">
        <f>'Systém ozvučení'!I14</f>
        <v>0</v>
      </c>
      <c r="D17" s="15">
        <f>'Systém ozvučení'!K14</f>
        <v>0</v>
      </c>
    </row>
    <row r="18" spans="1:4" s="5" customFormat="1" x14ac:dyDescent="0.2">
      <c r="A18" s="25" t="str">
        <f>'Systém ozvučení'!A27</f>
        <v>O6</v>
      </c>
      <c r="B18" s="14" t="str">
        <f>'Systém ozvučení'!B27</f>
        <v>AUDIO pro oddací sál</v>
      </c>
      <c r="C18" s="15">
        <f>'Systém ozvučení'!I27</f>
        <v>0</v>
      </c>
      <c r="D18" s="15">
        <f>'Systém ozvučení'!K27</f>
        <v>0</v>
      </c>
    </row>
    <row r="19" spans="1:4" s="6" customFormat="1" x14ac:dyDescent="0.2">
      <c r="A19" s="24" t="str">
        <f>'Rozvaděč a síť'!A5</f>
        <v>R</v>
      </c>
      <c r="B19" s="11" t="str">
        <f>'Rozvaděč a síť'!B5</f>
        <v>Rozvaděč a síťové prvky</v>
      </c>
      <c r="C19" s="12">
        <f>'Rozvaděč a síť'!I5</f>
        <v>0</v>
      </c>
      <c r="D19" s="12">
        <f>'Rozvaděč a síť'!K5</f>
        <v>0</v>
      </c>
    </row>
    <row r="20" spans="1:4" s="5" customFormat="1" x14ac:dyDescent="0.2">
      <c r="A20" s="25" t="str">
        <f>'Rozvaděč a síť'!A6</f>
        <v>R1</v>
      </c>
      <c r="B20" s="14" t="str">
        <f>'Rozvaděč a síť'!B6</f>
        <v>Rozvaděč</v>
      </c>
      <c r="C20" s="15">
        <f>'Rozvaděč a síť'!I6</f>
        <v>0</v>
      </c>
      <c r="D20" s="15">
        <f>'Rozvaděč a síť'!K6</f>
        <v>0</v>
      </c>
    </row>
    <row r="21" spans="1:4" s="5" customFormat="1" x14ac:dyDescent="0.2">
      <c r="A21" s="25" t="str">
        <f>'Rozvaděč a síť'!A12</f>
        <v>R2</v>
      </c>
      <c r="B21" s="14" t="str">
        <f>'Rozvaděč a síť'!B12</f>
        <v>Síťové prvky</v>
      </c>
      <c r="C21" s="15">
        <f>'Rozvaděč a síť'!I12</f>
        <v>0</v>
      </c>
      <c r="D21" s="15">
        <f>'Rozvaděč a síť'!K12</f>
        <v>0</v>
      </c>
    </row>
    <row r="22" spans="1:4" s="5" customFormat="1" x14ac:dyDescent="0.2">
      <c r="A22" s="24" t="str">
        <f>Instalace!A5</f>
        <v>I</v>
      </c>
      <c r="B22" s="11" t="str">
        <f>Instalace!B5</f>
        <v>Instalace a konfigurace</v>
      </c>
      <c r="C22" s="12">
        <f>Instalace!I5</f>
        <v>0</v>
      </c>
      <c r="D22" s="12">
        <f>Instalace!K5</f>
        <v>0</v>
      </c>
    </row>
    <row r="23" spans="1:4" s="5" customFormat="1" x14ac:dyDescent="0.2">
      <c r="A23" s="25" t="str">
        <f>Instalace!A6</f>
        <v>I1</v>
      </c>
      <c r="B23" s="14" t="str">
        <f>Instalace!B6</f>
        <v>Hlasovací a konferenční systém</v>
      </c>
      <c r="C23" s="15">
        <f>Instalace!I6</f>
        <v>0</v>
      </c>
      <c r="D23" s="15">
        <f>Instalace!K6</f>
        <v>0</v>
      </c>
    </row>
    <row r="24" spans="1:4" s="5" customFormat="1" x14ac:dyDescent="0.2">
      <c r="A24" s="25" t="str">
        <f>Instalace!A15</f>
        <v>I2</v>
      </c>
      <c r="B24" s="14" t="str">
        <f>Instalace!B15</f>
        <v>Kamerový systém</v>
      </c>
      <c r="C24" s="15">
        <f>Instalace!I15</f>
        <v>0</v>
      </c>
      <c r="D24" s="15">
        <f>Instalace!K15</f>
        <v>0</v>
      </c>
    </row>
    <row r="25" spans="1:4" s="5" customFormat="1" x14ac:dyDescent="0.2">
      <c r="A25" s="25" t="str">
        <f>Instalace!A17</f>
        <v>I3</v>
      </c>
      <c r="B25" s="14" t="str">
        <f>Instalace!B17</f>
        <v>Vizuální technika</v>
      </c>
      <c r="C25" s="15">
        <f>Instalace!I17</f>
        <v>0</v>
      </c>
      <c r="D25" s="15">
        <f>Instalace!K17</f>
        <v>0</v>
      </c>
    </row>
    <row r="26" spans="1:4" s="5" customFormat="1" x14ac:dyDescent="0.2">
      <c r="A26" s="25" t="str">
        <f>Instalace!A22</f>
        <v>I4</v>
      </c>
      <c r="B26" s="14" t="str">
        <f>Instalace!B22</f>
        <v>Systém ozvučení</v>
      </c>
      <c r="C26" s="15">
        <f>Instalace!I22</f>
        <v>0</v>
      </c>
      <c r="D26" s="15">
        <f>Instalace!K22</f>
        <v>0</v>
      </c>
    </row>
    <row r="27" spans="1:4" s="5" customFormat="1" x14ac:dyDescent="0.2">
      <c r="A27" s="25" t="str">
        <f>Instalace!A24</f>
        <v>I5</v>
      </c>
      <c r="B27" s="14" t="str">
        <f>Instalace!B24</f>
        <v>Rozvaděč a síťové prvky</v>
      </c>
      <c r="C27" s="15">
        <f>Instalace!I24</f>
        <v>0</v>
      </c>
      <c r="D27" s="15">
        <f>Instalace!K24</f>
        <v>0</v>
      </c>
    </row>
    <row r="28" spans="1:4" s="5" customFormat="1" x14ac:dyDescent="0.2">
      <c r="A28" s="24" t="str">
        <f>Služby!A5</f>
        <v>Z</v>
      </c>
      <c r="B28" s="11" t="str">
        <f>Služby!B5</f>
        <v>Služby servisní a provozní podpory po dobu 3 let</v>
      </c>
      <c r="C28" s="12">
        <f>Služby!I5</f>
        <v>0</v>
      </c>
      <c r="D28" s="12">
        <f>Služby!K5</f>
        <v>0</v>
      </c>
    </row>
    <row r="29" spans="1:4" s="5" customFormat="1" x14ac:dyDescent="0.2">
      <c r="A29" s="25" t="str">
        <f>Služby!A6</f>
        <v>Z1</v>
      </c>
      <c r="B29" s="14" t="str">
        <f>Služby!B6</f>
        <v>Podpora výrobce softwaru</v>
      </c>
      <c r="C29" s="15">
        <f>Služby!I6</f>
        <v>0</v>
      </c>
      <c r="D29" s="15">
        <f>Služby!K6</f>
        <v>0</v>
      </c>
    </row>
    <row r="30" spans="1:4" s="5" customFormat="1" x14ac:dyDescent="0.2">
      <c r="A30" s="25" t="str">
        <f>Služby!A10</f>
        <v>Z2</v>
      </c>
      <c r="B30" s="86" t="str">
        <f>Služby!B10</f>
        <v>Servisní podpora dodavatele hardwaru dle SLA</v>
      </c>
      <c r="C30" s="15">
        <f>Služby!I10</f>
        <v>0</v>
      </c>
      <c r="D30" s="15">
        <f>Služby!K10</f>
        <v>0</v>
      </c>
    </row>
    <row r="31" spans="1:4" s="5" customFormat="1" x14ac:dyDescent="0.2">
      <c r="A31" s="24" t="str">
        <f>Integrace!A5</f>
        <v>O</v>
      </c>
      <c r="B31" s="11" t="str">
        <f>Integrace!B5</f>
        <v>Implementace integračních funkcionalit</v>
      </c>
      <c r="C31" s="12">
        <f>Integrace!I5</f>
        <v>0</v>
      </c>
      <c r="D31" s="12">
        <f>Integrace!K5</f>
        <v>0</v>
      </c>
    </row>
    <row r="32" spans="1:4" s="5" customFormat="1" x14ac:dyDescent="0.2">
      <c r="A32" s="25" t="str">
        <f>Integrace!A6</f>
        <v>O1</v>
      </c>
      <c r="B32" s="86" t="str">
        <f>Integrace!B6</f>
        <v>Integrace systémů 3. stran</v>
      </c>
      <c r="C32" s="15">
        <f>Integrace!I6</f>
        <v>0</v>
      </c>
      <c r="D32" s="15">
        <f>Integrace!K6</f>
        <v>0</v>
      </c>
    </row>
    <row r="33" spans="1:5" s="19" customFormat="1" x14ac:dyDescent="0.2">
      <c r="A33" s="20"/>
      <c r="B33" s="21" t="s">
        <v>14</v>
      </c>
      <c r="C33" s="22">
        <f>C5+C8+C10+C12+C19+C22+C28+C31</f>
        <v>0</v>
      </c>
      <c r="D33" s="22">
        <f>D5+D8+D10+D12+D19+D22+D28+D31</f>
        <v>0</v>
      </c>
      <c r="E33" s="46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fitToHeight="0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9"/>
  <sheetViews>
    <sheetView showGridLines="0" zoomScaleNormal="100" workbookViewId="0">
      <pane ySplit="4" topLeftCell="A5" activePane="bottomLeft" state="frozen"/>
      <selection activeCell="E5" sqref="E5:J5"/>
      <selection pane="bottomLeft" activeCell="B14" sqref="B14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190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57</v>
      </c>
      <c r="B5" s="70" t="s">
        <v>126</v>
      </c>
      <c r="C5" s="71"/>
      <c r="D5" s="71"/>
      <c r="E5" s="70"/>
      <c r="F5" s="70"/>
      <c r="G5" s="72"/>
      <c r="H5" s="73"/>
      <c r="I5" s="74">
        <f>I6+I13</f>
        <v>0</v>
      </c>
      <c r="J5" s="70"/>
      <c r="K5" s="74">
        <f>K6+K13</f>
        <v>0</v>
      </c>
    </row>
    <row r="6" spans="1:12" s="5" customFormat="1" x14ac:dyDescent="0.2">
      <c r="A6" s="51" t="s">
        <v>58</v>
      </c>
      <c r="B6" s="52" t="s">
        <v>30</v>
      </c>
      <c r="C6" s="75"/>
      <c r="D6" s="75"/>
      <c r="E6" s="52" t="s">
        <v>189</v>
      </c>
      <c r="F6" s="53"/>
      <c r="G6" s="54"/>
      <c r="H6" s="55"/>
      <c r="I6" s="56">
        <f>SUM(I7:I12)</f>
        <v>0</v>
      </c>
      <c r="J6" s="57"/>
      <c r="K6" s="56">
        <f>SUM(K7:K12)</f>
        <v>0</v>
      </c>
    </row>
    <row r="7" spans="1:12" s="23" customFormat="1" ht="48" x14ac:dyDescent="0.2">
      <c r="A7" s="58">
        <v>1</v>
      </c>
      <c r="B7" s="62" t="s">
        <v>110</v>
      </c>
      <c r="C7" s="62"/>
      <c r="D7" s="62"/>
      <c r="E7" s="59" t="s">
        <v>141</v>
      </c>
      <c r="F7" s="58" t="s">
        <v>0</v>
      </c>
      <c r="G7" s="61">
        <v>48</v>
      </c>
      <c r="H7" s="66"/>
      <c r="I7" s="63">
        <f t="shared" ref="I7:I18" si="0">ROUND(G7*H7,2)</f>
        <v>0</v>
      </c>
      <c r="J7" s="64">
        <v>21</v>
      </c>
      <c r="K7" s="66">
        <f>I7+((I7/100)*J7)</f>
        <v>0</v>
      </c>
    </row>
    <row r="8" spans="1:12" s="23" customFormat="1" ht="36" x14ac:dyDescent="0.2">
      <c r="A8" s="58">
        <v>2</v>
      </c>
      <c r="B8" s="62" t="s">
        <v>111</v>
      </c>
      <c r="C8" s="62"/>
      <c r="D8" s="62"/>
      <c r="E8" s="59" t="s">
        <v>115</v>
      </c>
      <c r="F8" s="58" t="s">
        <v>0</v>
      </c>
      <c r="G8" s="61">
        <v>45</v>
      </c>
      <c r="H8" s="66"/>
      <c r="I8" s="63">
        <f t="shared" si="0"/>
        <v>0</v>
      </c>
      <c r="J8" s="64">
        <v>21</v>
      </c>
      <c r="K8" s="66">
        <f>I8+((I8/100)*J8)</f>
        <v>0</v>
      </c>
    </row>
    <row r="9" spans="1:12" s="23" customFormat="1" ht="36" x14ac:dyDescent="0.2">
      <c r="A9" s="58">
        <v>3</v>
      </c>
      <c r="B9" s="62" t="s">
        <v>113</v>
      </c>
      <c r="C9" s="62"/>
      <c r="D9" s="62"/>
      <c r="E9" s="59" t="s">
        <v>117</v>
      </c>
      <c r="F9" s="58" t="s">
        <v>79</v>
      </c>
      <c r="G9" s="61">
        <v>1</v>
      </c>
      <c r="H9" s="66"/>
      <c r="I9" s="63">
        <f t="shared" si="0"/>
        <v>0</v>
      </c>
      <c r="J9" s="64">
        <v>21</v>
      </c>
      <c r="K9" s="66">
        <f>I9+((I9/100)*J9)</f>
        <v>0</v>
      </c>
    </row>
    <row r="10" spans="1:12" s="23" customFormat="1" ht="24" x14ac:dyDescent="0.2">
      <c r="A10" s="58">
        <v>4</v>
      </c>
      <c r="B10" s="62" t="s">
        <v>112</v>
      </c>
      <c r="C10" s="62"/>
      <c r="D10" s="62"/>
      <c r="E10" s="59" t="s">
        <v>116</v>
      </c>
      <c r="F10" s="58" t="s">
        <v>79</v>
      </c>
      <c r="G10" s="61">
        <v>1</v>
      </c>
      <c r="H10" s="66"/>
      <c r="I10" s="63">
        <f t="shared" si="0"/>
        <v>0</v>
      </c>
      <c r="J10" s="64">
        <v>21</v>
      </c>
      <c r="K10" s="66">
        <f t="shared" ref="K10:K11" si="1">I10+((I10/100)*J10)</f>
        <v>0</v>
      </c>
    </row>
    <row r="11" spans="1:12" s="23" customFormat="1" ht="24" x14ac:dyDescent="0.2">
      <c r="A11" s="58">
        <v>5</v>
      </c>
      <c r="B11" s="62" t="s">
        <v>114</v>
      </c>
      <c r="C11" s="62"/>
      <c r="D11" s="62"/>
      <c r="E11" s="59" t="s">
        <v>135</v>
      </c>
      <c r="F11" s="58" t="s">
        <v>79</v>
      </c>
      <c r="G11" s="61">
        <v>1</v>
      </c>
      <c r="H11" s="66"/>
      <c r="I11" s="63">
        <f t="shared" si="0"/>
        <v>0</v>
      </c>
      <c r="J11" s="64">
        <v>21</v>
      </c>
      <c r="K11" s="66">
        <f t="shared" si="1"/>
        <v>0</v>
      </c>
    </row>
    <row r="12" spans="1:12" s="23" customFormat="1" x14ac:dyDescent="0.2">
      <c r="A12" s="58">
        <v>6</v>
      </c>
      <c r="B12" s="62" t="s">
        <v>122</v>
      </c>
      <c r="C12" s="62"/>
      <c r="D12" s="62"/>
      <c r="E12" s="59" t="s">
        <v>153</v>
      </c>
      <c r="F12" s="58" t="s">
        <v>125</v>
      </c>
      <c r="G12" s="61">
        <v>250</v>
      </c>
      <c r="H12" s="66"/>
      <c r="I12" s="63">
        <f t="shared" ref="I12" si="2">ROUND(G12*H12,2)</f>
        <v>0</v>
      </c>
      <c r="J12" s="64">
        <v>21</v>
      </c>
      <c r="K12" s="66">
        <f t="shared" ref="K12" si="3">I12+((I12/100)*J12)</f>
        <v>0</v>
      </c>
    </row>
    <row r="13" spans="1:12" s="5" customFormat="1" x14ac:dyDescent="0.2">
      <c r="A13" s="51" t="s">
        <v>59</v>
      </c>
      <c r="B13" s="52" t="s">
        <v>118</v>
      </c>
      <c r="C13" s="75"/>
      <c r="D13" s="75"/>
      <c r="E13" s="52"/>
      <c r="F13" s="53"/>
      <c r="G13" s="54"/>
      <c r="H13" s="55"/>
      <c r="I13" s="56">
        <f>SUM(I14:I18)</f>
        <v>0</v>
      </c>
      <c r="J13" s="57"/>
      <c r="K13" s="56">
        <f>SUM(K14:K18)</f>
        <v>0</v>
      </c>
    </row>
    <row r="14" spans="1:12" s="23" customFormat="1" ht="36" x14ac:dyDescent="0.2">
      <c r="A14" s="58">
        <v>7</v>
      </c>
      <c r="B14" s="62" t="s">
        <v>119</v>
      </c>
      <c r="C14" s="62"/>
      <c r="D14" s="62"/>
      <c r="E14" s="62" t="s">
        <v>127</v>
      </c>
      <c r="F14" s="58" t="s">
        <v>79</v>
      </c>
      <c r="G14" s="61">
        <v>1</v>
      </c>
      <c r="H14" s="66"/>
      <c r="I14" s="63">
        <f t="shared" si="0"/>
        <v>0</v>
      </c>
      <c r="J14" s="64">
        <v>21</v>
      </c>
      <c r="K14" s="66">
        <f t="shared" ref="K14:K15" si="4">I14+((I14/100)*J14)</f>
        <v>0</v>
      </c>
    </row>
    <row r="15" spans="1:12" s="23" customFormat="1" ht="24" x14ac:dyDescent="0.2">
      <c r="A15" s="58">
        <v>8</v>
      </c>
      <c r="B15" s="62" t="s">
        <v>128</v>
      </c>
      <c r="C15" s="62"/>
      <c r="D15" s="62"/>
      <c r="E15" s="81" t="s">
        <v>184</v>
      </c>
      <c r="F15" s="58" t="s">
        <v>79</v>
      </c>
      <c r="G15" s="61">
        <v>1</v>
      </c>
      <c r="H15" s="66"/>
      <c r="I15" s="63">
        <f t="shared" si="0"/>
        <v>0</v>
      </c>
      <c r="J15" s="64">
        <v>21</v>
      </c>
      <c r="K15" s="66">
        <f t="shared" si="4"/>
        <v>0</v>
      </c>
    </row>
    <row r="16" spans="1:12" s="23" customFormat="1" ht="24" x14ac:dyDescent="0.2">
      <c r="A16" s="58">
        <v>9</v>
      </c>
      <c r="B16" s="62" t="s">
        <v>120</v>
      </c>
      <c r="C16" s="62"/>
      <c r="D16" s="62"/>
      <c r="E16" s="59" t="s">
        <v>124</v>
      </c>
      <c r="F16" s="58" t="s">
        <v>0</v>
      </c>
      <c r="G16" s="61">
        <v>2</v>
      </c>
      <c r="H16" s="66"/>
      <c r="I16" s="63">
        <f t="shared" si="0"/>
        <v>0</v>
      </c>
      <c r="J16" s="64">
        <v>21</v>
      </c>
      <c r="K16" s="66">
        <f>I16+((I16/100)*J16)</f>
        <v>0</v>
      </c>
    </row>
    <row r="17" spans="1:11" s="23" customFormat="1" x14ac:dyDescent="0.2">
      <c r="A17" s="58">
        <v>10</v>
      </c>
      <c r="B17" s="62" t="s">
        <v>121</v>
      </c>
      <c r="C17" s="62"/>
      <c r="D17" s="62"/>
      <c r="E17" s="59" t="s">
        <v>123</v>
      </c>
      <c r="F17" s="58" t="s">
        <v>0</v>
      </c>
      <c r="G17" s="61">
        <v>50</v>
      </c>
      <c r="H17" s="66"/>
      <c r="I17" s="63">
        <f t="shared" si="0"/>
        <v>0</v>
      </c>
      <c r="J17" s="64">
        <v>21</v>
      </c>
      <c r="K17" s="66">
        <f t="shared" ref="K17" si="5">I17+((I17/100)*J17)</f>
        <v>0</v>
      </c>
    </row>
    <row r="18" spans="1:11" s="23" customFormat="1" x14ac:dyDescent="0.2">
      <c r="A18" s="58">
        <v>11</v>
      </c>
      <c r="B18" s="62" t="s">
        <v>122</v>
      </c>
      <c r="C18" s="62"/>
      <c r="D18" s="62"/>
      <c r="E18" s="59" t="s">
        <v>142</v>
      </c>
      <c r="F18" s="58" t="s">
        <v>125</v>
      </c>
      <c r="G18" s="61">
        <v>250</v>
      </c>
      <c r="H18" s="66"/>
      <c r="I18" s="63">
        <f t="shared" si="0"/>
        <v>0</v>
      </c>
      <c r="J18" s="64">
        <v>21</v>
      </c>
      <c r="K18" s="66">
        <f>I18+((I18/100)*J18)</f>
        <v>0</v>
      </c>
    </row>
    <row r="19" spans="1:11" s="5" customFormat="1" x14ac:dyDescent="0.2">
      <c r="A19" s="27"/>
      <c r="B19" s="28"/>
      <c r="C19" s="28"/>
      <c r="D19" s="28"/>
      <c r="E19" s="29"/>
      <c r="F19" s="27"/>
      <c r="G19" s="30"/>
      <c r="H19" s="31"/>
      <c r="I19" s="32"/>
      <c r="J19" s="33"/>
      <c r="K19" s="31"/>
    </row>
    <row r="20" spans="1:11" s="5" customFormat="1" x14ac:dyDescent="0.2">
      <c r="A20" s="27"/>
      <c r="B20" s="28"/>
      <c r="C20" s="28"/>
      <c r="D20" s="28"/>
      <c r="E20" s="29"/>
      <c r="F20" s="27"/>
      <c r="G20" s="30"/>
      <c r="H20" s="31"/>
      <c r="I20" s="32"/>
      <c r="J20" s="33"/>
      <c r="K20" s="31"/>
    </row>
    <row r="21" spans="1:11" s="5" customFormat="1" x14ac:dyDescent="0.2">
      <c r="A21" s="27"/>
      <c r="B21" s="28"/>
      <c r="C21" s="28"/>
      <c r="D21" s="28"/>
      <c r="E21" s="29"/>
      <c r="F21" s="27"/>
      <c r="G21" s="30"/>
      <c r="H21" s="31"/>
      <c r="I21" s="32"/>
      <c r="J21" s="33"/>
      <c r="K21" s="31"/>
    </row>
    <row r="22" spans="1:11" s="5" customFormat="1" x14ac:dyDescent="0.2">
      <c r="A22" s="40"/>
      <c r="B22" s="41"/>
      <c r="C22" s="35"/>
      <c r="D22" s="35"/>
      <c r="E22" s="42"/>
      <c r="F22" s="34"/>
      <c r="G22" s="36"/>
      <c r="H22" s="37"/>
      <c r="I22" s="43"/>
      <c r="J22" s="38"/>
      <c r="K22" s="43"/>
    </row>
    <row r="23" spans="1:11" s="5" customFormat="1" x14ac:dyDescent="0.2">
      <c r="A23" s="27"/>
      <c r="B23" s="28"/>
      <c r="C23" s="28"/>
      <c r="D23" s="28"/>
      <c r="E23" s="28"/>
      <c r="F23" s="27"/>
      <c r="G23" s="30"/>
      <c r="H23" s="31"/>
      <c r="I23" s="32"/>
      <c r="J23" s="33"/>
      <c r="K23" s="31"/>
    </row>
    <row r="24" spans="1:11" s="5" customFormat="1" x14ac:dyDescent="0.2">
      <c r="A24" s="27"/>
      <c r="B24" s="28"/>
      <c r="C24" s="28"/>
      <c r="D24" s="28"/>
      <c r="E24" s="29"/>
      <c r="F24" s="27"/>
      <c r="G24" s="30"/>
      <c r="H24" s="31"/>
      <c r="I24" s="32"/>
      <c r="J24" s="33"/>
      <c r="K24" s="31"/>
    </row>
    <row r="25" spans="1:11" s="5" customFormat="1" x14ac:dyDescent="0.2">
      <c r="A25" s="27"/>
      <c r="B25" s="28"/>
      <c r="C25" s="28"/>
      <c r="D25" s="28"/>
      <c r="E25" s="29"/>
      <c r="F25" s="27"/>
      <c r="G25" s="30"/>
      <c r="H25" s="31"/>
      <c r="I25" s="32"/>
      <c r="J25" s="33"/>
      <c r="K25" s="31"/>
    </row>
    <row r="26" spans="1:11" s="5" customFormat="1" x14ac:dyDescent="0.2">
      <c r="A26" s="27"/>
      <c r="B26" s="28"/>
      <c r="C26" s="28"/>
      <c r="D26" s="28"/>
      <c r="E26" s="29"/>
      <c r="F26" s="27"/>
      <c r="G26" s="30"/>
      <c r="H26" s="31"/>
      <c r="I26" s="32"/>
      <c r="J26" s="33"/>
      <c r="K26" s="31"/>
    </row>
    <row r="27" spans="1:11" s="5" customFormat="1" x14ac:dyDescent="0.2">
      <c r="A27" s="27"/>
      <c r="B27" s="28"/>
      <c r="C27" s="28"/>
      <c r="D27" s="28"/>
      <c r="E27" s="29"/>
      <c r="F27" s="27"/>
      <c r="G27" s="30"/>
      <c r="H27" s="31"/>
      <c r="I27" s="32"/>
      <c r="J27" s="33"/>
      <c r="K27" s="31"/>
    </row>
    <row r="28" spans="1:11" x14ac:dyDescent="0.2">
      <c r="H28" s="4"/>
      <c r="I28" s="4"/>
      <c r="K28" s="4"/>
    </row>
    <row r="29" spans="1:11" x14ac:dyDescent="0.2">
      <c r="H29" s="4"/>
      <c r="I29" s="4"/>
      <c r="K29" s="4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5"/>
  <sheetViews>
    <sheetView showGridLines="0" zoomScale="115" zoomScaleNormal="115" workbookViewId="0">
      <pane ySplit="4" topLeftCell="A5" activePane="bottomLeft" state="frozen"/>
      <selection activeCell="E5" sqref="E5:J5"/>
      <selection pane="bottomLeft" activeCell="E7" sqref="E7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190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61</v>
      </c>
      <c r="B5" s="70" t="s">
        <v>15</v>
      </c>
      <c r="C5" s="71"/>
      <c r="D5" s="71"/>
      <c r="E5" s="70"/>
      <c r="F5" s="70"/>
      <c r="G5" s="72"/>
      <c r="H5" s="73"/>
      <c r="I5" s="74">
        <f>I6</f>
        <v>0</v>
      </c>
      <c r="J5" s="70"/>
      <c r="K5" s="74">
        <f>K6</f>
        <v>0</v>
      </c>
    </row>
    <row r="6" spans="1:12" s="5" customFormat="1" x14ac:dyDescent="0.2">
      <c r="A6" s="51" t="s">
        <v>62</v>
      </c>
      <c r="B6" s="52" t="s">
        <v>16</v>
      </c>
      <c r="C6" s="75"/>
      <c r="D6" s="75"/>
      <c r="E6" s="52" t="s">
        <v>189</v>
      </c>
      <c r="F6" s="53"/>
      <c r="G6" s="54"/>
      <c r="H6" s="55"/>
      <c r="I6" s="56">
        <f>SUM(I7:I10)</f>
        <v>0</v>
      </c>
      <c r="J6" s="57"/>
      <c r="K6" s="56">
        <f>SUM(K7:K10)</f>
        <v>0</v>
      </c>
    </row>
    <row r="7" spans="1:12" s="23" customFormat="1" ht="12.75" x14ac:dyDescent="0.2">
      <c r="A7" s="58">
        <v>1</v>
      </c>
      <c r="B7" s="62" t="s">
        <v>28</v>
      </c>
      <c r="C7" s="62"/>
      <c r="D7" s="60"/>
      <c r="E7" s="59" t="s">
        <v>140</v>
      </c>
      <c r="F7" s="58" t="s">
        <v>0</v>
      </c>
      <c r="G7" s="61">
        <v>3</v>
      </c>
      <c r="H7" s="66"/>
      <c r="I7" s="63">
        <f t="shared" ref="I7" si="0">ROUND(G7*H7,2)</f>
        <v>0</v>
      </c>
      <c r="J7" s="64">
        <v>21</v>
      </c>
      <c r="K7" s="66">
        <f t="shared" ref="K7" si="1">I7+((I7/100)*J7)</f>
        <v>0</v>
      </c>
      <c r="L7" s="26"/>
    </row>
    <row r="8" spans="1:12" x14ac:dyDescent="0.2">
      <c r="A8" s="58">
        <v>2</v>
      </c>
      <c r="B8" s="62" t="s">
        <v>100</v>
      </c>
      <c r="C8" s="62"/>
      <c r="D8" s="62"/>
      <c r="E8" s="59" t="s">
        <v>97</v>
      </c>
      <c r="F8" s="58" t="s">
        <v>0</v>
      </c>
      <c r="G8" s="61">
        <v>2</v>
      </c>
      <c r="H8" s="66"/>
      <c r="I8" s="63">
        <f t="shared" ref="I8:I9" si="2">ROUND(G8*H8,2)</f>
        <v>0</v>
      </c>
      <c r="J8" s="64">
        <v>21</v>
      </c>
      <c r="K8" s="66">
        <f t="shared" ref="K8" si="3">I8+((I8/100)*J8)</f>
        <v>0</v>
      </c>
    </row>
    <row r="9" spans="1:12" s="23" customFormat="1" x14ac:dyDescent="0.2">
      <c r="A9" s="58">
        <v>3</v>
      </c>
      <c r="B9" s="62" t="s">
        <v>100</v>
      </c>
      <c r="C9" s="62"/>
      <c r="D9" s="62"/>
      <c r="E9" s="62" t="s">
        <v>98</v>
      </c>
      <c r="F9" s="58" t="s">
        <v>0</v>
      </c>
      <c r="G9" s="61">
        <v>2</v>
      </c>
      <c r="H9" s="66"/>
      <c r="I9" s="63">
        <f t="shared" si="2"/>
        <v>0</v>
      </c>
      <c r="J9" s="64">
        <v>21</v>
      </c>
      <c r="K9" s="66">
        <f t="shared" ref="K9:K10" si="4">I9+((I9/100)*J9)</f>
        <v>0</v>
      </c>
    </row>
    <row r="10" spans="1:12" x14ac:dyDescent="0.2">
      <c r="A10" s="58">
        <v>4</v>
      </c>
      <c r="B10" s="62" t="s">
        <v>101</v>
      </c>
      <c r="C10" s="62"/>
      <c r="D10" s="62"/>
      <c r="E10" s="59" t="s">
        <v>99</v>
      </c>
      <c r="F10" s="58" t="s">
        <v>0</v>
      </c>
      <c r="G10" s="61">
        <v>2</v>
      </c>
      <c r="H10" s="66"/>
      <c r="I10" s="63">
        <f t="shared" ref="I10" si="5">ROUND(G10*H10,2)</f>
        <v>0</v>
      </c>
      <c r="J10" s="64">
        <v>21</v>
      </c>
      <c r="K10" s="66">
        <f t="shared" si="4"/>
        <v>0</v>
      </c>
    </row>
    <row r="16" spans="1:12" x14ac:dyDescent="0.2">
      <c r="G16" s="2" t="s">
        <v>13</v>
      </c>
    </row>
    <row r="25" ht="9.75" customHeight="1" x14ac:dyDescent="0.2"/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5"/>
  <sheetViews>
    <sheetView showGridLines="0" zoomScaleNormal="100" workbookViewId="0">
      <pane ySplit="4" topLeftCell="A5" activePane="bottomLeft" state="frozen"/>
      <selection activeCell="E5" sqref="E5:J5"/>
      <selection pane="bottomLeft" activeCell="C9" sqref="C9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2.14062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190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63</v>
      </c>
      <c r="B5" s="70" t="s">
        <v>17</v>
      </c>
      <c r="C5" s="71"/>
      <c r="D5" s="71"/>
      <c r="E5" s="70"/>
      <c r="F5" s="70"/>
      <c r="G5" s="72"/>
      <c r="H5" s="73"/>
      <c r="I5" s="74">
        <f>I6</f>
        <v>0</v>
      </c>
      <c r="J5" s="70"/>
      <c r="K5" s="74">
        <f>K6</f>
        <v>0</v>
      </c>
    </row>
    <row r="6" spans="1:12" s="5" customFormat="1" x14ac:dyDescent="0.2">
      <c r="A6" s="51" t="s">
        <v>64</v>
      </c>
      <c r="B6" s="52" t="s">
        <v>17</v>
      </c>
      <c r="C6" s="75"/>
      <c r="D6" s="75"/>
      <c r="E6" s="52" t="s">
        <v>189</v>
      </c>
      <c r="F6" s="53"/>
      <c r="G6" s="54"/>
      <c r="H6" s="55"/>
      <c r="I6" s="56">
        <f>SUM(I7:I15)</f>
        <v>0</v>
      </c>
      <c r="J6" s="56"/>
      <c r="K6" s="56">
        <f t="shared" ref="K6" si="0">SUM(K7:K15)</f>
        <v>0</v>
      </c>
    </row>
    <row r="7" spans="1:12" s="23" customFormat="1" ht="24" x14ac:dyDescent="0.2">
      <c r="A7" s="58">
        <v>1</v>
      </c>
      <c r="B7" s="62" t="s">
        <v>136</v>
      </c>
      <c r="C7" s="62"/>
      <c r="D7" s="62"/>
      <c r="E7" s="59" t="s">
        <v>138</v>
      </c>
      <c r="F7" s="58" t="s">
        <v>79</v>
      </c>
      <c r="G7" s="61">
        <v>1</v>
      </c>
      <c r="H7" s="66"/>
      <c r="I7" s="63">
        <f t="shared" ref="I7:I10" si="1">ROUND(G7*H7,2)</f>
        <v>0</v>
      </c>
      <c r="J7" s="64">
        <v>21</v>
      </c>
      <c r="K7" s="66">
        <f t="shared" ref="K7:K13" si="2">I7+((I7/100)*J7)</f>
        <v>0</v>
      </c>
    </row>
    <row r="8" spans="1:12" s="23" customFormat="1" ht="24" x14ac:dyDescent="0.2">
      <c r="A8" s="58">
        <v>2</v>
      </c>
      <c r="B8" s="62" t="s">
        <v>137</v>
      </c>
      <c r="C8" s="62"/>
      <c r="D8" s="62"/>
      <c r="E8" s="59" t="s">
        <v>139</v>
      </c>
      <c r="F8" s="58" t="s">
        <v>79</v>
      </c>
      <c r="G8" s="61">
        <v>1</v>
      </c>
      <c r="H8" s="66"/>
      <c r="I8" s="63">
        <f t="shared" si="1"/>
        <v>0</v>
      </c>
      <c r="J8" s="64">
        <v>21</v>
      </c>
      <c r="K8" s="66">
        <f t="shared" si="2"/>
        <v>0</v>
      </c>
    </row>
    <row r="9" spans="1:12" s="23" customFormat="1" ht="24" x14ac:dyDescent="0.2">
      <c r="A9" s="58">
        <v>3</v>
      </c>
      <c r="B9" s="62" t="s">
        <v>29</v>
      </c>
      <c r="C9" s="62"/>
      <c r="D9" s="62"/>
      <c r="E9" s="59" t="s">
        <v>55</v>
      </c>
      <c r="F9" s="58" t="s">
        <v>0</v>
      </c>
      <c r="G9" s="61">
        <v>6</v>
      </c>
      <c r="H9" s="66"/>
      <c r="I9" s="63">
        <f t="shared" si="1"/>
        <v>0</v>
      </c>
      <c r="J9" s="64">
        <v>21</v>
      </c>
      <c r="K9" s="66">
        <f t="shared" si="2"/>
        <v>0</v>
      </c>
    </row>
    <row r="10" spans="1:12" s="23" customFormat="1" ht="36" x14ac:dyDescent="0.2">
      <c r="A10" s="58">
        <v>4</v>
      </c>
      <c r="B10" s="62" t="s">
        <v>56</v>
      </c>
      <c r="C10" s="62"/>
      <c r="D10" s="60"/>
      <c r="E10" s="59" t="s">
        <v>81</v>
      </c>
      <c r="F10" s="58" t="s">
        <v>0</v>
      </c>
      <c r="G10" s="61">
        <v>5</v>
      </c>
      <c r="H10" s="66"/>
      <c r="I10" s="63">
        <f t="shared" si="1"/>
        <v>0</v>
      </c>
      <c r="J10" s="64">
        <v>21</v>
      </c>
      <c r="K10" s="66">
        <f t="shared" si="2"/>
        <v>0</v>
      </c>
    </row>
    <row r="11" spans="1:12" s="23" customFormat="1" ht="24" x14ac:dyDescent="0.2">
      <c r="A11" s="58">
        <v>5</v>
      </c>
      <c r="B11" s="62" t="s">
        <v>80</v>
      </c>
      <c r="C11" s="62"/>
      <c r="D11" s="62"/>
      <c r="E11" s="59" t="s">
        <v>82</v>
      </c>
      <c r="F11" s="58" t="s">
        <v>0</v>
      </c>
      <c r="G11" s="61">
        <v>1</v>
      </c>
      <c r="H11" s="66"/>
      <c r="I11" s="63">
        <f t="shared" ref="I11:I13" si="3">ROUND(G11*H11,2)</f>
        <v>0</v>
      </c>
      <c r="J11" s="64">
        <v>21</v>
      </c>
      <c r="K11" s="66">
        <f t="shared" si="2"/>
        <v>0</v>
      </c>
    </row>
    <row r="12" spans="1:12" s="23" customFormat="1" ht="48" x14ac:dyDescent="0.2">
      <c r="A12" s="58">
        <v>6</v>
      </c>
      <c r="B12" s="62" t="s">
        <v>83</v>
      </c>
      <c r="C12" s="62"/>
      <c r="D12" s="62"/>
      <c r="E12" s="59" t="s">
        <v>84</v>
      </c>
      <c r="F12" s="58" t="s">
        <v>0</v>
      </c>
      <c r="G12" s="61">
        <v>6</v>
      </c>
      <c r="H12" s="66"/>
      <c r="I12" s="63">
        <f t="shared" si="3"/>
        <v>0</v>
      </c>
      <c r="J12" s="64">
        <v>21</v>
      </c>
      <c r="K12" s="66">
        <f t="shared" si="2"/>
        <v>0</v>
      </c>
    </row>
    <row r="13" spans="1:12" s="23" customFormat="1" ht="48" x14ac:dyDescent="0.2">
      <c r="A13" s="58">
        <v>7</v>
      </c>
      <c r="B13" s="62" t="s">
        <v>143</v>
      </c>
      <c r="C13" s="62"/>
      <c r="D13" s="62"/>
      <c r="E13" s="59" t="s">
        <v>185</v>
      </c>
      <c r="F13" s="58" t="s">
        <v>0</v>
      </c>
      <c r="G13" s="61">
        <v>1</v>
      </c>
      <c r="H13" s="66"/>
      <c r="I13" s="63">
        <f t="shared" si="3"/>
        <v>0</v>
      </c>
      <c r="J13" s="64">
        <v>21</v>
      </c>
      <c r="K13" s="66">
        <f t="shared" si="2"/>
        <v>0</v>
      </c>
    </row>
    <row r="14" spans="1:12" s="23" customFormat="1" ht="24" x14ac:dyDescent="0.2">
      <c r="A14" s="58">
        <v>8</v>
      </c>
      <c r="B14" s="62" t="s">
        <v>151</v>
      </c>
      <c r="C14" s="62"/>
      <c r="D14" s="62"/>
      <c r="E14" s="59" t="s">
        <v>152</v>
      </c>
      <c r="F14" s="58" t="s">
        <v>0</v>
      </c>
      <c r="G14" s="61">
        <v>1</v>
      </c>
      <c r="H14" s="66"/>
      <c r="I14" s="63">
        <f t="shared" ref="I14:I15" si="4">ROUND(G14*H14,2)</f>
        <v>0</v>
      </c>
      <c r="J14" s="64">
        <v>21</v>
      </c>
      <c r="K14" s="66">
        <f t="shared" ref="K14:K15" si="5">I14+((I14/100)*J14)</f>
        <v>0</v>
      </c>
    </row>
    <row r="15" spans="1:12" s="5" customFormat="1" ht="24" x14ac:dyDescent="0.2">
      <c r="A15" s="58">
        <v>9</v>
      </c>
      <c r="B15" s="62" t="s">
        <v>94</v>
      </c>
      <c r="C15" s="62"/>
      <c r="D15" s="62"/>
      <c r="E15" s="62" t="s">
        <v>42</v>
      </c>
      <c r="F15" s="58" t="s">
        <v>43</v>
      </c>
      <c r="G15" s="61">
        <v>1</v>
      </c>
      <c r="H15" s="66"/>
      <c r="I15" s="63">
        <f t="shared" si="4"/>
        <v>0</v>
      </c>
      <c r="J15" s="64">
        <v>21</v>
      </c>
      <c r="K15" s="66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7"/>
  <sheetViews>
    <sheetView showGridLines="0" zoomScaleNormal="100" workbookViewId="0">
      <pane ySplit="4" topLeftCell="A5" activePane="bottomLeft" state="frozen"/>
      <selection activeCell="E5" sqref="E5:J5"/>
      <selection pane="bottomLeft" activeCell="D17" sqref="D17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190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48</v>
      </c>
      <c r="B5" s="70" t="s">
        <v>18</v>
      </c>
      <c r="C5" s="71"/>
      <c r="D5" s="71"/>
      <c r="E5" s="70"/>
      <c r="F5" s="70"/>
      <c r="G5" s="72"/>
      <c r="H5" s="73"/>
      <c r="I5" s="74">
        <f>I6+I8+I10+I12+I14+I27</f>
        <v>0</v>
      </c>
      <c r="J5" s="70"/>
      <c r="K5" s="74">
        <f>K6+K8+K10+K12+K14+K27</f>
        <v>0</v>
      </c>
      <c r="L5" s="45"/>
    </row>
    <row r="6" spans="1:12" s="5" customFormat="1" x14ac:dyDescent="0.2">
      <c r="A6" s="51" t="s">
        <v>49</v>
      </c>
      <c r="B6" s="52" t="s">
        <v>19</v>
      </c>
      <c r="C6" s="75"/>
      <c r="D6" s="75"/>
      <c r="E6" s="52" t="s">
        <v>189</v>
      </c>
      <c r="F6" s="53"/>
      <c r="G6" s="54"/>
      <c r="H6" s="55"/>
      <c r="I6" s="56">
        <f>SUM(I7:I7)</f>
        <v>0</v>
      </c>
      <c r="J6" s="57"/>
      <c r="K6" s="56">
        <f>SUM(K7:K7)</f>
        <v>0</v>
      </c>
    </row>
    <row r="7" spans="1:12" s="23" customFormat="1" ht="36" x14ac:dyDescent="0.2">
      <c r="A7" s="58">
        <v>1</v>
      </c>
      <c r="B7" s="62" t="s">
        <v>20</v>
      </c>
      <c r="C7" s="62"/>
      <c r="D7" s="62"/>
      <c r="E7" s="59" t="s">
        <v>156</v>
      </c>
      <c r="F7" s="58" t="s">
        <v>0</v>
      </c>
      <c r="G7" s="61">
        <v>8</v>
      </c>
      <c r="H7" s="66"/>
      <c r="I7" s="63">
        <f t="shared" ref="I7" si="0">ROUND(G7*H7,2)</f>
        <v>0</v>
      </c>
      <c r="J7" s="64">
        <v>21</v>
      </c>
      <c r="K7" s="66">
        <f>I7+((I7/100)*J7)</f>
        <v>0</v>
      </c>
    </row>
    <row r="8" spans="1:12" s="23" customFormat="1" x14ac:dyDescent="0.2">
      <c r="A8" s="51" t="s">
        <v>50</v>
      </c>
      <c r="B8" s="52" t="s">
        <v>21</v>
      </c>
      <c r="C8" s="75"/>
      <c r="D8" s="75"/>
      <c r="E8" s="52"/>
      <c r="F8" s="53"/>
      <c r="G8" s="54"/>
      <c r="H8" s="55"/>
      <c r="I8" s="56">
        <f>SUM(I9:I9)</f>
        <v>0</v>
      </c>
      <c r="J8" s="57"/>
      <c r="K8" s="56">
        <f>SUM(K9:K9)</f>
        <v>0</v>
      </c>
    </row>
    <row r="9" spans="1:12" s="5" customFormat="1" ht="36" x14ac:dyDescent="0.2">
      <c r="A9" s="58">
        <v>2</v>
      </c>
      <c r="B9" s="62" t="s">
        <v>20</v>
      </c>
      <c r="C9" s="62"/>
      <c r="D9" s="62"/>
      <c r="E9" s="59" t="s">
        <v>157</v>
      </c>
      <c r="F9" s="58" t="s">
        <v>0</v>
      </c>
      <c r="G9" s="61">
        <v>4</v>
      </c>
      <c r="H9" s="66"/>
      <c r="I9" s="63">
        <f t="shared" ref="I9" si="1">ROUND(G9*H9,2)</f>
        <v>0</v>
      </c>
      <c r="J9" s="64">
        <v>21</v>
      </c>
      <c r="K9" s="66">
        <f>I9+((I9/100)*J9)</f>
        <v>0</v>
      </c>
    </row>
    <row r="10" spans="1:12" s="23" customFormat="1" x14ac:dyDescent="0.2">
      <c r="A10" s="51" t="s">
        <v>51</v>
      </c>
      <c r="B10" s="52" t="s">
        <v>22</v>
      </c>
      <c r="C10" s="75"/>
      <c r="D10" s="75"/>
      <c r="E10" s="52"/>
      <c r="F10" s="53"/>
      <c r="G10" s="54"/>
      <c r="H10" s="55"/>
      <c r="I10" s="56">
        <f>SUM(I11:I11)</f>
        <v>0</v>
      </c>
      <c r="J10" s="57"/>
      <c r="K10" s="56">
        <f>SUM(K11:K11)</f>
        <v>0</v>
      </c>
    </row>
    <row r="11" spans="1:12" s="23" customFormat="1" ht="36" x14ac:dyDescent="0.2">
      <c r="A11" s="58">
        <v>3</v>
      </c>
      <c r="B11" s="62" t="s">
        <v>23</v>
      </c>
      <c r="C11" s="62"/>
      <c r="D11" s="62"/>
      <c r="E11" s="59" t="s">
        <v>158</v>
      </c>
      <c r="F11" s="58" t="s">
        <v>0</v>
      </c>
      <c r="G11" s="61">
        <v>3</v>
      </c>
      <c r="H11" s="66"/>
      <c r="I11" s="63">
        <f t="shared" ref="I11" si="2">ROUND(G11*H11,2)</f>
        <v>0</v>
      </c>
      <c r="J11" s="64">
        <v>21</v>
      </c>
      <c r="K11" s="66">
        <f t="shared" ref="K11" si="3">I11+((I11/100)*J11)</f>
        <v>0</v>
      </c>
    </row>
    <row r="12" spans="1:12" s="5" customFormat="1" x14ac:dyDescent="0.2">
      <c r="A12" s="51" t="s">
        <v>52</v>
      </c>
      <c r="B12" s="52" t="s">
        <v>24</v>
      </c>
      <c r="C12" s="75"/>
      <c r="D12" s="75"/>
      <c r="E12" s="52"/>
      <c r="F12" s="53"/>
      <c r="G12" s="54"/>
      <c r="H12" s="55"/>
      <c r="I12" s="56">
        <f>SUM(I13:I13)</f>
        <v>0</v>
      </c>
      <c r="J12" s="57"/>
      <c r="K12" s="56">
        <f>SUM(K13:K13)</f>
        <v>0</v>
      </c>
    </row>
    <row r="13" spans="1:12" s="23" customFormat="1" ht="36" x14ac:dyDescent="0.2">
      <c r="A13" s="58">
        <v>4</v>
      </c>
      <c r="B13" s="62" t="s">
        <v>23</v>
      </c>
      <c r="C13" s="62"/>
      <c r="D13" s="62"/>
      <c r="E13" s="59" t="s">
        <v>158</v>
      </c>
      <c r="F13" s="58" t="s">
        <v>0</v>
      </c>
      <c r="G13" s="61">
        <v>4</v>
      </c>
      <c r="H13" s="66"/>
      <c r="I13" s="63">
        <f t="shared" ref="I13" si="4">ROUND(G13*H13,2)</f>
        <v>0</v>
      </c>
      <c r="J13" s="64">
        <v>21</v>
      </c>
      <c r="K13" s="66">
        <f t="shared" ref="K13" si="5">I13+((I13/100)*J13)</f>
        <v>0</v>
      </c>
    </row>
    <row r="14" spans="1:12" s="23" customFormat="1" x14ac:dyDescent="0.2">
      <c r="A14" s="51" t="s">
        <v>53</v>
      </c>
      <c r="B14" s="52" t="s">
        <v>31</v>
      </c>
      <c r="C14" s="77"/>
      <c r="D14" s="77"/>
      <c r="E14" s="78"/>
      <c r="F14" s="53"/>
      <c r="G14" s="54"/>
      <c r="H14" s="55"/>
      <c r="I14" s="56">
        <f>SUM(I15:I26)</f>
        <v>0</v>
      </c>
      <c r="J14" s="57"/>
      <c r="K14" s="56">
        <f>SUM(K15:K26)</f>
        <v>0</v>
      </c>
    </row>
    <row r="15" spans="1:12" s="5" customFormat="1" ht="60" x14ac:dyDescent="0.2">
      <c r="A15" s="58">
        <v>5</v>
      </c>
      <c r="B15" s="62" t="s">
        <v>25</v>
      </c>
      <c r="C15" s="62"/>
      <c r="D15" s="62"/>
      <c r="E15" s="62" t="s">
        <v>177</v>
      </c>
      <c r="F15" s="58" t="s">
        <v>0</v>
      </c>
      <c r="G15" s="61">
        <v>1</v>
      </c>
      <c r="H15" s="66"/>
      <c r="I15" s="63">
        <f t="shared" ref="I15:I26" si="6">ROUND(G15*H15,2)</f>
        <v>0</v>
      </c>
      <c r="J15" s="64">
        <v>21</v>
      </c>
      <c r="K15" s="66">
        <f t="shared" ref="K15:K26" si="7">I15+((I15/100)*J15)</f>
        <v>0</v>
      </c>
    </row>
    <row r="16" spans="1:12" s="23" customFormat="1" ht="48" x14ac:dyDescent="0.2">
      <c r="A16" s="58">
        <v>7</v>
      </c>
      <c r="B16" s="62" t="s">
        <v>32</v>
      </c>
      <c r="C16" s="62"/>
      <c r="D16" s="62"/>
      <c r="E16" s="62" t="s">
        <v>178</v>
      </c>
      <c r="F16" s="58" t="s">
        <v>0</v>
      </c>
      <c r="G16" s="61">
        <v>1</v>
      </c>
      <c r="H16" s="66"/>
      <c r="I16" s="63">
        <f t="shared" si="6"/>
        <v>0</v>
      </c>
      <c r="J16" s="64">
        <v>21</v>
      </c>
      <c r="K16" s="66">
        <f t="shared" si="7"/>
        <v>0</v>
      </c>
    </row>
    <row r="17" spans="1:11" s="5" customFormat="1" ht="48" x14ac:dyDescent="0.2">
      <c r="A17" s="58">
        <v>8</v>
      </c>
      <c r="B17" s="62" t="s">
        <v>33</v>
      </c>
      <c r="C17" s="62"/>
      <c r="D17" s="62"/>
      <c r="E17" s="62" t="s">
        <v>179</v>
      </c>
      <c r="F17" s="58" t="s">
        <v>0</v>
      </c>
      <c r="G17" s="61">
        <v>2</v>
      </c>
      <c r="H17" s="66"/>
      <c r="I17" s="63">
        <f t="shared" si="6"/>
        <v>0</v>
      </c>
      <c r="J17" s="64">
        <v>21</v>
      </c>
      <c r="K17" s="66">
        <f t="shared" si="7"/>
        <v>0</v>
      </c>
    </row>
    <row r="18" spans="1:11" s="23" customFormat="1" ht="24" x14ac:dyDescent="0.2">
      <c r="A18" s="58">
        <v>9</v>
      </c>
      <c r="B18" s="62" t="s">
        <v>86</v>
      </c>
      <c r="C18" s="62"/>
      <c r="D18" s="62"/>
      <c r="E18" s="59" t="s">
        <v>34</v>
      </c>
      <c r="F18" s="58" t="s">
        <v>0</v>
      </c>
      <c r="G18" s="61">
        <v>1</v>
      </c>
      <c r="H18" s="66"/>
      <c r="I18" s="63">
        <f t="shared" si="6"/>
        <v>0</v>
      </c>
      <c r="J18" s="64">
        <v>21</v>
      </c>
      <c r="K18" s="66">
        <f t="shared" si="7"/>
        <v>0</v>
      </c>
    </row>
    <row r="19" spans="1:11" s="23" customFormat="1" ht="24" x14ac:dyDescent="0.2">
      <c r="A19" s="58">
        <v>10</v>
      </c>
      <c r="B19" s="62" t="s">
        <v>87</v>
      </c>
      <c r="C19" s="62"/>
      <c r="D19" s="62"/>
      <c r="E19" s="59" t="s">
        <v>35</v>
      </c>
      <c r="F19" s="58" t="s">
        <v>0</v>
      </c>
      <c r="G19" s="61">
        <v>1</v>
      </c>
      <c r="H19" s="66"/>
      <c r="I19" s="63">
        <f t="shared" si="6"/>
        <v>0</v>
      </c>
      <c r="J19" s="64">
        <v>21</v>
      </c>
      <c r="K19" s="66">
        <f t="shared" si="7"/>
        <v>0</v>
      </c>
    </row>
    <row r="20" spans="1:11" s="23" customFormat="1" ht="24" x14ac:dyDescent="0.2">
      <c r="A20" s="79">
        <v>11</v>
      </c>
      <c r="B20" s="80" t="s">
        <v>88</v>
      </c>
      <c r="C20" s="80"/>
      <c r="D20" s="80"/>
      <c r="E20" s="81" t="s">
        <v>36</v>
      </c>
      <c r="F20" s="79" t="s">
        <v>0</v>
      </c>
      <c r="G20" s="82">
        <v>1</v>
      </c>
      <c r="H20" s="83"/>
      <c r="I20" s="84">
        <f t="shared" si="6"/>
        <v>0</v>
      </c>
      <c r="J20" s="85">
        <v>21</v>
      </c>
      <c r="K20" s="83">
        <f t="shared" si="7"/>
        <v>0</v>
      </c>
    </row>
    <row r="21" spans="1:11" s="23" customFormat="1" ht="84" x14ac:dyDescent="0.2">
      <c r="A21" s="58">
        <v>12</v>
      </c>
      <c r="B21" s="62" t="s">
        <v>89</v>
      </c>
      <c r="C21" s="62"/>
      <c r="D21" s="62"/>
      <c r="E21" s="59" t="s">
        <v>37</v>
      </c>
      <c r="F21" s="58" t="s">
        <v>0</v>
      </c>
      <c r="G21" s="61">
        <v>2</v>
      </c>
      <c r="H21" s="66"/>
      <c r="I21" s="63">
        <f t="shared" si="6"/>
        <v>0</v>
      </c>
      <c r="J21" s="64">
        <v>21</v>
      </c>
      <c r="K21" s="66">
        <f t="shared" si="7"/>
        <v>0</v>
      </c>
    </row>
    <row r="22" spans="1:11" s="23" customFormat="1" ht="24" x14ac:dyDescent="0.2">
      <c r="A22" s="58">
        <v>13</v>
      </c>
      <c r="B22" s="62" t="s">
        <v>90</v>
      </c>
      <c r="C22" s="62"/>
      <c r="D22" s="62"/>
      <c r="E22" s="59" t="s">
        <v>38</v>
      </c>
      <c r="F22" s="58" t="s">
        <v>0</v>
      </c>
      <c r="G22" s="61">
        <v>2</v>
      </c>
      <c r="H22" s="66"/>
      <c r="I22" s="63">
        <f t="shared" si="6"/>
        <v>0</v>
      </c>
      <c r="J22" s="64">
        <v>21</v>
      </c>
      <c r="K22" s="66">
        <f t="shared" si="7"/>
        <v>0</v>
      </c>
    </row>
    <row r="23" spans="1:11" s="23" customFormat="1" x14ac:dyDescent="0.2">
      <c r="A23" s="58">
        <v>14</v>
      </c>
      <c r="B23" s="62" t="s">
        <v>91</v>
      </c>
      <c r="C23" s="62"/>
      <c r="D23" s="62"/>
      <c r="E23" s="59" t="s">
        <v>39</v>
      </c>
      <c r="F23" s="58" t="s">
        <v>0</v>
      </c>
      <c r="G23" s="61">
        <v>2</v>
      </c>
      <c r="H23" s="66"/>
      <c r="I23" s="63">
        <f t="shared" si="6"/>
        <v>0</v>
      </c>
      <c r="J23" s="64">
        <v>21</v>
      </c>
      <c r="K23" s="66">
        <f t="shared" si="7"/>
        <v>0</v>
      </c>
    </row>
    <row r="24" spans="1:11" s="23" customFormat="1" ht="24" x14ac:dyDescent="0.2">
      <c r="A24" s="58">
        <v>15</v>
      </c>
      <c r="B24" s="62" t="s">
        <v>92</v>
      </c>
      <c r="C24" s="62"/>
      <c r="D24" s="62"/>
      <c r="E24" s="59" t="s">
        <v>40</v>
      </c>
      <c r="F24" s="58" t="s">
        <v>0</v>
      </c>
      <c r="G24" s="61">
        <v>2</v>
      </c>
      <c r="H24" s="66"/>
      <c r="I24" s="63">
        <f t="shared" si="6"/>
        <v>0</v>
      </c>
      <c r="J24" s="64">
        <v>21</v>
      </c>
      <c r="K24" s="66">
        <f t="shared" si="7"/>
        <v>0</v>
      </c>
    </row>
    <row r="25" spans="1:11" s="5" customFormat="1" ht="24" x14ac:dyDescent="0.2">
      <c r="A25" s="58">
        <v>16</v>
      </c>
      <c r="B25" s="62" t="s">
        <v>93</v>
      </c>
      <c r="C25" s="62"/>
      <c r="D25" s="62"/>
      <c r="E25" s="62" t="s">
        <v>41</v>
      </c>
      <c r="F25" s="58" t="s">
        <v>0</v>
      </c>
      <c r="G25" s="61">
        <v>1</v>
      </c>
      <c r="H25" s="66"/>
      <c r="I25" s="63">
        <f t="shared" si="6"/>
        <v>0</v>
      </c>
      <c r="J25" s="64">
        <v>21</v>
      </c>
      <c r="K25" s="66">
        <f t="shared" si="7"/>
        <v>0</v>
      </c>
    </row>
    <row r="26" spans="1:11" s="23" customFormat="1" ht="24" x14ac:dyDescent="0.2">
      <c r="A26" s="58">
        <v>17</v>
      </c>
      <c r="B26" s="62" t="s">
        <v>94</v>
      </c>
      <c r="C26" s="62"/>
      <c r="D26" s="62"/>
      <c r="E26" s="62" t="s">
        <v>42</v>
      </c>
      <c r="F26" s="58" t="s">
        <v>43</v>
      </c>
      <c r="G26" s="61">
        <v>1</v>
      </c>
      <c r="H26" s="66"/>
      <c r="I26" s="63">
        <f t="shared" si="6"/>
        <v>0</v>
      </c>
      <c r="J26" s="64">
        <v>21</v>
      </c>
      <c r="K26" s="66">
        <f t="shared" si="7"/>
        <v>0</v>
      </c>
    </row>
    <row r="27" spans="1:11" s="5" customFormat="1" x14ac:dyDescent="0.2">
      <c r="A27" s="51" t="s">
        <v>54</v>
      </c>
      <c r="B27" s="52" t="s">
        <v>27</v>
      </c>
      <c r="C27" s="77"/>
      <c r="D27" s="77"/>
      <c r="E27" s="78"/>
      <c r="F27" s="53"/>
      <c r="G27" s="54"/>
      <c r="H27" s="55"/>
      <c r="I27" s="56">
        <f>SUM(I28:I34)</f>
        <v>0</v>
      </c>
      <c r="J27" s="57"/>
      <c r="K27" s="56">
        <f>SUM(K28:K34)</f>
        <v>0</v>
      </c>
    </row>
    <row r="28" spans="1:11" s="5" customFormat="1" ht="36" x14ac:dyDescent="0.2">
      <c r="A28" s="58">
        <v>18</v>
      </c>
      <c r="B28" s="62" t="s">
        <v>26</v>
      </c>
      <c r="C28" s="62"/>
      <c r="D28" s="62"/>
      <c r="E28" s="59" t="s">
        <v>159</v>
      </c>
      <c r="F28" s="58" t="s">
        <v>0</v>
      </c>
      <c r="G28" s="61">
        <v>8</v>
      </c>
      <c r="H28" s="66"/>
      <c r="I28" s="63">
        <f t="shared" ref="I28:I34" si="8">ROUND(G28*H28,2)</f>
        <v>0</v>
      </c>
      <c r="J28" s="64">
        <v>21</v>
      </c>
      <c r="K28" s="66">
        <f t="shared" ref="K28:K34" si="9">I28+((I28/100)*J28)</f>
        <v>0</v>
      </c>
    </row>
    <row r="29" spans="1:11" s="5" customFormat="1" ht="60" x14ac:dyDescent="0.2">
      <c r="A29" s="58">
        <v>19</v>
      </c>
      <c r="B29" s="62" t="s">
        <v>25</v>
      </c>
      <c r="C29" s="62"/>
      <c r="D29" s="62"/>
      <c r="E29" s="59" t="s">
        <v>44</v>
      </c>
      <c r="F29" s="58" t="s">
        <v>0</v>
      </c>
      <c r="G29" s="61">
        <v>1</v>
      </c>
      <c r="H29" s="66"/>
      <c r="I29" s="63">
        <f t="shared" si="8"/>
        <v>0</v>
      </c>
      <c r="J29" s="64">
        <v>21</v>
      </c>
      <c r="K29" s="66">
        <f t="shared" si="9"/>
        <v>0</v>
      </c>
    </row>
    <row r="30" spans="1:11" s="5" customFormat="1" ht="60" x14ac:dyDescent="0.2">
      <c r="A30" s="58">
        <v>20</v>
      </c>
      <c r="B30" s="62" t="s">
        <v>45</v>
      </c>
      <c r="C30" s="62"/>
      <c r="D30" s="62"/>
      <c r="E30" s="62" t="s">
        <v>180</v>
      </c>
      <c r="F30" s="58" t="s">
        <v>0</v>
      </c>
      <c r="G30" s="61">
        <v>1</v>
      </c>
      <c r="H30" s="66"/>
      <c r="I30" s="63">
        <f t="shared" si="8"/>
        <v>0</v>
      </c>
      <c r="J30" s="64">
        <v>21</v>
      </c>
      <c r="K30" s="66">
        <f t="shared" si="9"/>
        <v>0</v>
      </c>
    </row>
    <row r="31" spans="1:11" s="5" customFormat="1" ht="36" x14ac:dyDescent="0.2">
      <c r="A31" s="58">
        <v>21</v>
      </c>
      <c r="B31" s="62" t="s">
        <v>46</v>
      </c>
      <c r="C31" s="62"/>
      <c r="D31" s="62"/>
      <c r="E31" s="62" t="s">
        <v>160</v>
      </c>
      <c r="F31" s="58" t="s">
        <v>0</v>
      </c>
      <c r="G31" s="61">
        <v>1</v>
      </c>
      <c r="H31" s="66"/>
      <c r="I31" s="63">
        <f t="shared" si="8"/>
        <v>0</v>
      </c>
      <c r="J31" s="64">
        <v>21</v>
      </c>
      <c r="K31" s="66">
        <f t="shared" si="9"/>
        <v>0</v>
      </c>
    </row>
    <row r="32" spans="1:11" s="5" customFormat="1" ht="24" x14ac:dyDescent="0.2">
      <c r="A32" s="58">
        <v>22</v>
      </c>
      <c r="B32" s="62" t="s">
        <v>162</v>
      </c>
      <c r="C32" s="62"/>
      <c r="D32" s="62"/>
      <c r="E32" s="62" t="s">
        <v>161</v>
      </c>
      <c r="F32" s="58" t="s">
        <v>0</v>
      </c>
      <c r="G32" s="61">
        <v>1</v>
      </c>
      <c r="H32" s="66"/>
      <c r="I32" s="63">
        <f t="shared" si="8"/>
        <v>0</v>
      </c>
      <c r="J32" s="64">
        <v>21</v>
      </c>
      <c r="K32" s="66">
        <f t="shared" si="9"/>
        <v>0</v>
      </c>
    </row>
    <row r="33" spans="1:13" s="5" customFormat="1" ht="60" x14ac:dyDescent="0.2">
      <c r="A33" s="58">
        <v>23</v>
      </c>
      <c r="B33" s="62" t="s">
        <v>85</v>
      </c>
      <c r="C33" s="62"/>
      <c r="D33" s="62"/>
      <c r="E33" s="59" t="s">
        <v>47</v>
      </c>
      <c r="F33" s="58" t="s">
        <v>43</v>
      </c>
      <c r="G33" s="61">
        <v>1</v>
      </c>
      <c r="H33" s="66"/>
      <c r="I33" s="63">
        <f t="shared" si="8"/>
        <v>0</v>
      </c>
      <c r="J33" s="64">
        <v>21</v>
      </c>
      <c r="K33" s="66">
        <f t="shared" si="9"/>
        <v>0</v>
      </c>
    </row>
    <row r="34" spans="1:13" s="5" customFormat="1" ht="24" x14ac:dyDescent="0.2">
      <c r="A34" s="58">
        <v>24</v>
      </c>
      <c r="B34" s="62" t="s">
        <v>94</v>
      </c>
      <c r="C34" s="62"/>
      <c r="D34" s="62"/>
      <c r="E34" s="62" t="s">
        <v>42</v>
      </c>
      <c r="F34" s="58" t="s">
        <v>43</v>
      </c>
      <c r="G34" s="61">
        <v>1</v>
      </c>
      <c r="H34" s="66"/>
      <c r="I34" s="63">
        <f t="shared" si="8"/>
        <v>0</v>
      </c>
      <c r="J34" s="64">
        <v>21</v>
      </c>
      <c r="K34" s="66">
        <f t="shared" si="9"/>
        <v>0</v>
      </c>
    </row>
    <row r="35" spans="1:13" s="5" customFormat="1" x14ac:dyDescent="0.2">
      <c r="A35" s="27"/>
      <c r="B35" s="28"/>
      <c r="C35" s="28"/>
      <c r="D35" s="28"/>
      <c r="E35" s="29"/>
      <c r="F35" s="27"/>
      <c r="G35" s="30"/>
      <c r="H35" s="31"/>
      <c r="I35" s="32"/>
      <c r="J35" s="33"/>
      <c r="K35" s="31"/>
      <c r="L35" s="39"/>
      <c r="M35" s="39"/>
    </row>
    <row r="36" spans="1:13" s="5" customFormat="1" x14ac:dyDescent="0.2">
      <c r="A36" s="27"/>
      <c r="B36" s="28"/>
      <c r="C36" s="28"/>
      <c r="D36" s="28"/>
      <c r="E36" s="29"/>
      <c r="F36" s="27"/>
      <c r="G36" s="30"/>
      <c r="H36" s="31"/>
      <c r="I36" s="32"/>
      <c r="J36" s="33"/>
      <c r="K36" s="31"/>
      <c r="L36" s="39"/>
      <c r="M36" s="39"/>
    </row>
    <row r="37" spans="1:13" s="5" customFormat="1" x14ac:dyDescent="0.2">
      <c r="A37" s="27"/>
      <c r="B37" s="28"/>
      <c r="C37" s="28"/>
      <c r="D37" s="28"/>
      <c r="E37" s="28"/>
      <c r="F37" s="27"/>
      <c r="G37" s="30"/>
      <c r="H37" s="31"/>
      <c r="I37" s="32"/>
      <c r="J37" s="33"/>
      <c r="K37" s="31"/>
      <c r="L37" s="39"/>
      <c r="M37" s="39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"/>
  <sheetViews>
    <sheetView showGridLines="0" zoomScaleNormal="100" workbookViewId="0">
      <pane ySplit="4" topLeftCell="A5" activePane="bottomLeft" state="frozen"/>
      <selection activeCell="E5" sqref="E5:J5"/>
      <selection pane="bottomLeft" activeCell="Q11" sqref="Q11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190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65</v>
      </c>
      <c r="B5" s="70" t="s">
        <v>146</v>
      </c>
      <c r="C5" s="71"/>
      <c r="D5" s="71"/>
      <c r="E5" s="70"/>
      <c r="F5" s="70"/>
      <c r="G5" s="72"/>
      <c r="H5" s="73"/>
      <c r="I5" s="74">
        <f>I6+I12</f>
        <v>0</v>
      </c>
      <c r="J5" s="70"/>
      <c r="K5" s="74">
        <f>K6+K12</f>
        <v>0</v>
      </c>
    </row>
    <row r="6" spans="1:12" s="5" customFormat="1" x14ac:dyDescent="0.2">
      <c r="A6" s="51" t="s">
        <v>66</v>
      </c>
      <c r="B6" s="52" t="s">
        <v>102</v>
      </c>
      <c r="C6" s="75"/>
      <c r="D6" s="75"/>
      <c r="E6" s="52" t="s">
        <v>189</v>
      </c>
      <c r="F6" s="53"/>
      <c r="G6" s="54"/>
      <c r="H6" s="55"/>
      <c r="I6" s="56">
        <f>SUM(I7:I11)</f>
        <v>0</v>
      </c>
      <c r="J6" s="57"/>
      <c r="K6" s="56">
        <f>SUM(K7:K11)</f>
        <v>0</v>
      </c>
    </row>
    <row r="7" spans="1:12" s="23" customFormat="1" x14ac:dyDescent="0.2">
      <c r="A7" s="58">
        <v>1</v>
      </c>
      <c r="B7" s="62" t="s">
        <v>102</v>
      </c>
      <c r="C7" s="62"/>
      <c r="D7" s="62"/>
      <c r="E7" s="59" t="s">
        <v>104</v>
      </c>
      <c r="F7" s="58" t="s">
        <v>0</v>
      </c>
      <c r="G7" s="61">
        <v>1</v>
      </c>
      <c r="H7" s="63"/>
      <c r="I7" s="63">
        <f t="shared" ref="I7" si="0">ROUND(G7*H7,2)</f>
        <v>0</v>
      </c>
      <c r="J7" s="64">
        <v>21</v>
      </c>
      <c r="K7" s="66">
        <f t="shared" ref="K7:K11" si="1">I7+((I7/100)*J7)</f>
        <v>0</v>
      </c>
    </row>
    <row r="8" spans="1:12" s="23" customFormat="1" ht="24" x14ac:dyDescent="0.2">
      <c r="A8" s="58">
        <f>1+A7</f>
        <v>2</v>
      </c>
      <c r="B8" s="62" t="s">
        <v>103</v>
      </c>
      <c r="C8" s="62"/>
      <c r="D8" s="62"/>
      <c r="E8" s="59" t="s">
        <v>105</v>
      </c>
      <c r="F8" s="58" t="s">
        <v>0</v>
      </c>
      <c r="G8" s="61">
        <v>1</v>
      </c>
      <c r="H8" s="63"/>
      <c r="I8" s="63">
        <f t="shared" ref="I8:I10" si="2">ROUND(G8*H8,2)</f>
        <v>0</v>
      </c>
      <c r="J8" s="64">
        <v>21</v>
      </c>
      <c r="K8" s="66">
        <f t="shared" si="1"/>
        <v>0</v>
      </c>
    </row>
    <row r="9" spans="1:12" s="23" customFormat="1" ht="24" x14ac:dyDescent="0.2">
      <c r="A9" s="58">
        <f t="shared" ref="A9:A11" si="3">1+A8</f>
        <v>3</v>
      </c>
      <c r="B9" s="62" t="s">
        <v>103</v>
      </c>
      <c r="C9" s="62"/>
      <c r="D9" s="62"/>
      <c r="E9" s="59" t="s">
        <v>106</v>
      </c>
      <c r="F9" s="58" t="s">
        <v>0</v>
      </c>
      <c r="G9" s="61">
        <v>1</v>
      </c>
      <c r="H9" s="63"/>
      <c r="I9" s="63">
        <f t="shared" ref="I9" si="4">ROUND(G9*H9,2)</f>
        <v>0</v>
      </c>
      <c r="J9" s="64">
        <v>21</v>
      </c>
      <c r="K9" s="66">
        <f t="shared" si="1"/>
        <v>0</v>
      </c>
    </row>
    <row r="10" spans="1:12" s="23" customFormat="1" ht="24" x14ac:dyDescent="0.2">
      <c r="A10" s="58">
        <f t="shared" si="3"/>
        <v>4</v>
      </c>
      <c r="B10" s="62" t="s">
        <v>103</v>
      </c>
      <c r="C10" s="62"/>
      <c r="D10" s="62"/>
      <c r="E10" s="59" t="s">
        <v>154</v>
      </c>
      <c r="F10" s="58" t="s">
        <v>0</v>
      </c>
      <c r="G10" s="61">
        <v>1</v>
      </c>
      <c r="H10" s="63"/>
      <c r="I10" s="63">
        <f t="shared" si="2"/>
        <v>0</v>
      </c>
      <c r="J10" s="64">
        <v>21</v>
      </c>
      <c r="K10" s="66">
        <f t="shared" si="1"/>
        <v>0</v>
      </c>
    </row>
    <row r="11" spans="1:12" s="23" customFormat="1" ht="24" x14ac:dyDescent="0.2">
      <c r="A11" s="58">
        <f t="shared" si="3"/>
        <v>5</v>
      </c>
      <c r="B11" s="62" t="s">
        <v>103</v>
      </c>
      <c r="C11" s="62"/>
      <c r="D11" s="62"/>
      <c r="E11" s="59" t="s">
        <v>155</v>
      </c>
      <c r="F11" s="58" t="s">
        <v>0</v>
      </c>
      <c r="G11" s="61">
        <v>1</v>
      </c>
      <c r="H11" s="63"/>
      <c r="I11" s="63">
        <f t="shared" ref="I11" si="5">ROUND(G11*H11,2)</f>
        <v>0</v>
      </c>
      <c r="J11" s="64">
        <v>21</v>
      </c>
      <c r="K11" s="66">
        <f t="shared" si="1"/>
        <v>0</v>
      </c>
    </row>
    <row r="12" spans="1:12" x14ac:dyDescent="0.2">
      <c r="A12" s="51" t="s">
        <v>148</v>
      </c>
      <c r="B12" s="52" t="s">
        <v>147</v>
      </c>
      <c r="C12" s="75"/>
      <c r="D12" s="75"/>
      <c r="E12" s="52"/>
      <c r="F12" s="53"/>
      <c r="G12" s="54"/>
      <c r="H12" s="55"/>
      <c r="I12" s="56">
        <f>SUM(I13)</f>
        <v>0</v>
      </c>
      <c r="J12" s="57"/>
      <c r="K12" s="56">
        <f>SUM(K13)</f>
        <v>0</v>
      </c>
    </row>
    <row r="13" spans="1:12" ht="24" x14ac:dyDescent="0.2">
      <c r="A13" s="58">
        <v>6</v>
      </c>
      <c r="B13" s="62" t="s">
        <v>149</v>
      </c>
      <c r="C13" s="62"/>
      <c r="D13" s="62"/>
      <c r="E13" s="59" t="s">
        <v>150</v>
      </c>
      <c r="F13" s="58" t="s">
        <v>0</v>
      </c>
      <c r="G13" s="61">
        <v>1</v>
      </c>
      <c r="H13" s="66"/>
      <c r="I13" s="63">
        <f t="shared" ref="I13" si="6">ROUND(G13*H13,2)</f>
        <v>0</v>
      </c>
      <c r="J13" s="64">
        <v>21</v>
      </c>
      <c r="K13" s="66">
        <f t="shared" ref="K13" si="7">I13+((I13/100)*J13)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zoomScale="110" zoomScaleNormal="110" workbookViewId="0">
      <pane ySplit="4" topLeftCell="A5" activePane="bottomLeft" state="frozen"/>
      <selection activeCell="E5" sqref="E5:J5"/>
      <selection pane="bottomLeft" activeCell="E29" sqref="E29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2" width="12.140625" style="1" bestFit="1" customWidth="1"/>
    <col min="13" max="16384" width="11.28515625" style="1"/>
  </cols>
  <sheetData>
    <row r="1" spans="1:12" ht="23.25" x14ac:dyDescent="0.35">
      <c r="A1" s="13"/>
      <c r="B1" s="17" t="s">
        <v>190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67</v>
      </c>
      <c r="B5" s="70" t="s">
        <v>176</v>
      </c>
      <c r="C5" s="71"/>
      <c r="D5" s="71"/>
      <c r="E5" s="70"/>
      <c r="F5" s="70"/>
      <c r="G5" s="72"/>
      <c r="H5" s="73"/>
      <c r="I5" s="74">
        <f>I6+I15+I17+I22+I24</f>
        <v>0</v>
      </c>
      <c r="J5" s="70"/>
      <c r="K5" s="74">
        <f>K6+K15+K17+K22+K24</f>
        <v>0</v>
      </c>
      <c r="L5" s="45"/>
    </row>
    <row r="6" spans="1:12" s="5" customFormat="1" x14ac:dyDescent="0.2">
      <c r="A6" s="51" t="s">
        <v>68</v>
      </c>
      <c r="B6" s="52" t="s">
        <v>69</v>
      </c>
      <c r="C6" s="75"/>
      <c r="D6" s="75"/>
      <c r="E6" s="52" t="s">
        <v>189</v>
      </c>
      <c r="F6" s="53"/>
      <c r="G6" s="54"/>
      <c r="H6" s="55"/>
      <c r="I6" s="56">
        <f>SUM(I7:I14)</f>
        <v>0</v>
      </c>
      <c r="J6" s="57"/>
      <c r="K6" s="56">
        <f>SUM(K7:K14)</f>
        <v>0</v>
      </c>
    </row>
    <row r="7" spans="1:12" s="23" customFormat="1" x14ac:dyDescent="0.2">
      <c r="A7" s="58">
        <v>1</v>
      </c>
      <c r="B7" s="62" t="s">
        <v>72</v>
      </c>
      <c r="C7" s="62"/>
      <c r="D7" s="62"/>
      <c r="E7" s="59" t="s">
        <v>144</v>
      </c>
      <c r="F7" s="58" t="s">
        <v>79</v>
      </c>
      <c r="G7" s="61">
        <v>1</v>
      </c>
      <c r="H7" s="63"/>
      <c r="I7" s="63">
        <f t="shared" ref="I7:I12" si="0">ROUND(G7*H7,2)</f>
        <v>0</v>
      </c>
      <c r="J7" s="64">
        <v>21</v>
      </c>
      <c r="K7" s="66">
        <f t="shared" ref="K7:K13" si="1">I7+((I7/100)*J7)</f>
        <v>0</v>
      </c>
    </row>
    <row r="8" spans="1:12" s="23" customFormat="1" x14ac:dyDescent="0.2">
      <c r="A8" s="58">
        <f>A7+1</f>
        <v>2</v>
      </c>
      <c r="B8" s="62" t="s">
        <v>72</v>
      </c>
      <c r="C8" s="62"/>
      <c r="D8" s="62"/>
      <c r="E8" s="59" t="s">
        <v>145</v>
      </c>
      <c r="F8" s="58" t="s">
        <v>79</v>
      </c>
      <c r="G8" s="61">
        <v>1</v>
      </c>
      <c r="H8" s="63"/>
      <c r="I8" s="63">
        <f t="shared" si="0"/>
        <v>0</v>
      </c>
      <c r="J8" s="64">
        <v>21</v>
      </c>
      <c r="K8" s="66">
        <f t="shared" si="1"/>
        <v>0</v>
      </c>
    </row>
    <row r="9" spans="1:12" s="23" customFormat="1" x14ac:dyDescent="0.2">
      <c r="A9" s="58">
        <f t="shared" ref="A9:A14" si="2">A8+1</f>
        <v>3</v>
      </c>
      <c r="B9" s="62" t="s">
        <v>72</v>
      </c>
      <c r="C9" s="62"/>
      <c r="D9" s="62"/>
      <c r="E9" s="59" t="s">
        <v>131</v>
      </c>
      <c r="F9" s="58" t="s">
        <v>79</v>
      </c>
      <c r="G9" s="61">
        <v>1</v>
      </c>
      <c r="H9" s="63"/>
      <c r="I9" s="63">
        <f t="shared" si="0"/>
        <v>0</v>
      </c>
      <c r="J9" s="64">
        <v>21</v>
      </c>
      <c r="K9" s="66">
        <f t="shared" si="1"/>
        <v>0</v>
      </c>
    </row>
    <row r="10" spans="1:12" s="23" customFormat="1" x14ac:dyDescent="0.2">
      <c r="A10" s="58">
        <f t="shared" si="2"/>
        <v>4</v>
      </c>
      <c r="B10" s="62" t="s">
        <v>72</v>
      </c>
      <c r="C10" s="62"/>
      <c r="D10" s="62"/>
      <c r="E10" s="59" t="s">
        <v>129</v>
      </c>
      <c r="F10" s="58" t="s">
        <v>71</v>
      </c>
      <c r="G10" s="61">
        <v>24</v>
      </c>
      <c r="H10" s="63"/>
      <c r="I10" s="63">
        <f t="shared" si="0"/>
        <v>0</v>
      </c>
      <c r="J10" s="64">
        <v>21</v>
      </c>
      <c r="K10" s="66">
        <f t="shared" si="1"/>
        <v>0</v>
      </c>
    </row>
    <row r="11" spans="1:12" s="23" customFormat="1" x14ac:dyDescent="0.2">
      <c r="A11" s="58">
        <f t="shared" si="2"/>
        <v>5</v>
      </c>
      <c r="B11" s="62" t="s">
        <v>72</v>
      </c>
      <c r="C11" s="62"/>
      <c r="D11" s="62"/>
      <c r="E11" s="59" t="s">
        <v>130</v>
      </c>
      <c r="F11" s="58" t="s">
        <v>71</v>
      </c>
      <c r="G11" s="61">
        <v>24</v>
      </c>
      <c r="H11" s="63"/>
      <c r="I11" s="63">
        <f t="shared" si="0"/>
        <v>0</v>
      </c>
      <c r="J11" s="64">
        <v>21</v>
      </c>
      <c r="K11" s="66">
        <f t="shared" si="1"/>
        <v>0</v>
      </c>
    </row>
    <row r="12" spans="1:12" s="23" customFormat="1" x14ac:dyDescent="0.2">
      <c r="A12" s="58">
        <f t="shared" si="2"/>
        <v>6</v>
      </c>
      <c r="B12" s="62" t="s">
        <v>72</v>
      </c>
      <c r="C12" s="62"/>
      <c r="D12" s="62"/>
      <c r="E12" s="59" t="s">
        <v>96</v>
      </c>
      <c r="F12" s="58" t="s">
        <v>71</v>
      </c>
      <c r="G12" s="61">
        <v>2</v>
      </c>
      <c r="H12" s="63"/>
      <c r="I12" s="63">
        <f t="shared" si="0"/>
        <v>0</v>
      </c>
      <c r="J12" s="64">
        <v>21</v>
      </c>
      <c r="K12" s="66">
        <f t="shared" si="1"/>
        <v>0</v>
      </c>
    </row>
    <row r="13" spans="1:12" s="23" customFormat="1" x14ac:dyDescent="0.2">
      <c r="A13" s="58">
        <f t="shared" si="2"/>
        <v>7</v>
      </c>
      <c r="B13" s="62" t="s">
        <v>72</v>
      </c>
      <c r="C13" s="62"/>
      <c r="D13" s="62"/>
      <c r="E13" s="59" t="s">
        <v>70</v>
      </c>
      <c r="F13" s="58" t="s">
        <v>71</v>
      </c>
      <c r="G13" s="61">
        <v>8</v>
      </c>
      <c r="H13" s="63"/>
      <c r="I13" s="63">
        <f t="shared" ref="I13" si="3">ROUND(G13*H13,2)</f>
        <v>0</v>
      </c>
      <c r="J13" s="64">
        <v>21</v>
      </c>
      <c r="K13" s="66">
        <f t="shared" si="1"/>
        <v>0</v>
      </c>
    </row>
    <row r="14" spans="1:12" s="44" customFormat="1" x14ac:dyDescent="0.2">
      <c r="A14" s="58">
        <f t="shared" si="2"/>
        <v>8</v>
      </c>
      <c r="B14" s="62" t="s">
        <v>72</v>
      </c>
      <c r="C14" s="62"/>
      <c r="D14" s="62"/>
      <c r="E14" s="62" t="s">
        <v>134</v>
      </c>
      <c r="F14" s="58" t="s">
        <v>79</v>
      </c>
      <c r="G14" s="61">
        <v>1</v>
      </c>
      <c r="H14" s="63"/>
      <c r="I14" s="63">
        <f t="shared" ref="I14" si="4">ROUND(G14*H14,2)</f>
        <v>0</v>
      </c>
      <c r="J14" s="64">
        <v>21</v>
      </c>
      <c r="K14" s="66">
        <f t="shared" ref="K14" si="5">I14+((I14/100)*J14)</f>
        <v>0</v>
      </c>
    </row>
    <row r="15" spans="1:12" x14ac:dyDescent="0.2">
      <c r="A15" s="51" t="s">
        <v>73</v>
      </c>
      <c r="B15" s="52" t="s">
        <v>16</v>
      </c>
      <c r="C15" s="75"/>
      <c r="D15" s="75"/>
      <c r="E15" s="52"/>
      <c r="F15" s="53"/>
      <c r="G15" s="54"/>
      <c r="H15" s="55"/>
      <c r="I15" s="56">
        <f>SUM(I16:I16)</f>
        <v>0</v>
      </c>
      <c r="J15" s="57"/>
      <c r="K15" s="56">
        <f>SUM(K16:K16)</f>
        <v>0</v>
      </c>
    </row>
    <row r="16" spans="1:12" x14ac:dyDescent="0.2">
      <c r="A16" s="58">
        <v>9</v>
      </c>
      <c r="B16" s="62" t="s">
        <v>72</v>
      </c>
      <c r="C16" s="62"/>
      <c r="D16" s="62"/>
      <c r="E16" s="59" t="s">
        <v>163</v>
      </c>
      <c r="F16" s="58" t="s">
        <v>79</v>
      </c>
      <c r="G16" s="61">
        <v>1</v>
      </c>
      <c r="H16" s="63"/>
      <c r="I16" s="63">
        <f t="shared" ref="I16" si="6">ROUND(G16*H16,2)</f>
        <v>0</v>
      </c>
      <c r="J16" s="64">
        <v>21</v>
      </c>
      <c r="K16" s="66">
        <f>I16+((I16/100)*J16)</f>
        <v>0</v>
      </c>
    </row>
    <row r="17" spans="1:11" x14ac:dyDescent="0.2">
      <c r="A17" s="51" t="s">
        <v>74</v>
      </c>
      <c r="B17" s="52" t="s">
        <v>17</v>
      </c>
      <c r="C17" s="75"/>
      <c r="D17" s="75"/>
      <c r="E17" s="52"/>
      <c r="F17" s="53"/>
      <c r="G17" s="54"/>
      <c r="H17" s="55"/>
      <c r="I17" s="56">
        <f>SUM(I18:I21)</f>
        <v>0</v>
      </c>
      <c r="J17" s="57"/>
      <c r="K17" s="56">
        <f>SUM(K18:K21)</f>
        <v>0</v>
      </c>
    </row>
    <row r="18" spans="1:11" x14ac:dyDescent="0.2">
      <c r="A18" s="58">
        <f>A16+1</f>
        <v>10</v>
      </c>
      <c r="B18" s="62" t="s">
        <v>72</v>
      </c>
      <c r="C18" s="62"/>
      <c r="D18" s="62"/>
      <c r="E18" s="59" t="s">
        <v>132</v>
      </c>
      <c r="F18" s="58" t="s">
        <v>71</v>
      </c>
      <c r="G18" s="61">
        <v>64</v>
      </c>
      <c r="H18" s="63"/>
      <c r="I18" s="63">
        <f t="shared" ref="I18:I21" si="7">ROUND(G18*H18,2)</f>
        <v>0</v>
      </c>
      <c r="J18" s="64">
        <v>21</v>
      </c>
      <c r="K18" s="66">
        <f>I18+((I18/100)*J18)</f>
        <v>0</v>
      </c>
    </row>
    <row r="19" spans="1:11" x14ac:dyDescent="0.2">
      <c r="A19" s="58">
        <f t="shared" ref="A19:A21" si="8">A18+1</f>
        <v>11</v>
      </c>
      <c r="B19" s="62" t="s">
        <v>72</v>
      </c>
      <c r="C19" s="62"/>
      <c r="D19" s="62"/>
      <c r="E19" s="59" t="s">
        <v>182</v>
      </c>
      <c r="F19" s="58" t="s">
        <v>71</v>
      </c>
      <c r="G19" s="61">
        <v>20</v>
      </c>
      <c r="H19" s="63"/>
      <c r="I19" s="63">
        <f t="shared" si="7"/>
        <v>0</v>
      </c>
      <c r="J19" s="64">
        <v>21</v>
      </c>
      <c r="K19" s="66">
        <f>I19+((I19/100)*J19)</f>
        <v>0</v>
      </c>
    </row>
    <row r="20" spans="1:11" x14ac:dyDescent="0.2">
      <c r="A20" s="58">
        <f t="shared" si="8"/>
        <v>12</v>
      </c>
      <c r="B20" s="62" t="s">
        <v>72</v>
      </c>
      <c r="C20" s="62"/>
      <c r="D20" s="62"/>
      <c r="E20" s="59" t="s">
        <v>181</v>
      </c>
      <c r="F20" s="58" t="s">
        <v>71</v>
      </c>
      <c r="G20" s="61">
        <v>5</v>
      </c>
      <c r="H20" s="63"/>
      <c r="I20" s="63">
        <f t="shared" si="7"/>
        <v>0</v>
      </c>
      <c r="J20" s="64">
        <v>21</v>
      </c>
      <c r="K20" s="66">
        <f>I20+((I20/100)*J20)</f>
        <v>0</v>
      </c>
    </row>
    <row r="21" spans="1:11" x14ac:dyDescent="0.2">
      <c r="A21" s="58">
        <f t="shared" si="8"/>
        <v>13</v>
      </c>
      <c r="B21" s="62" t="s">
        <v>72</v>
      </c>
      <c r="C21" s="62"/>
      <c r="D21" s="62"/>
      <c r="E21" s="59" t="s">
        <v>133</v>
      </c>
      <c r="F21" s="58" t="s">
        <v>71</v>
      </c>
      <c r="G21" s="61">
        <v>16</v>
      </c>
      <c r="H21" s="63"/>
      <c r="I21" s="63">
        <f t="shared" si="7"/>
        <v>0</v>
      </c>
      <c r="J21" s="64">
        <v>21</v>
      </c>
      <c r="K21" s="66">
        <f>I21+((I21/100)*J21)</f>
        <v>0</v>
      </c>
    </row>
    <row r="22" spans="1:11" x14ac:dyDescent="0.2">
      <c r="A22" s="51" t="s">
        <v>75</v>
      </c>
      <c r="B22" s="52" t="s">
        <v>18</v>
      </c>
      <c r="C22" s="75"/>
      <c r="D22" s="75"/>
      <c r="E22" s="52"/>
      <c r="F22" s="53"/>
      <c r="G22" s="54"/>
      <c r="H22" s="55"/>
      <c r="I22" s="56">
        <f>SUM(I23:I23)</f>
        <v>0</v>
      </c>
      <c r="J22" s="54"/>
      <c r="K22" s="56">
        <f>SUM(K23:K23)</f>
        <v>0</v>
      </c>
    </row>
    <row r="23" spans="1:11" x14ac:dyDescent="0.2">
      <c r="A23" s="58">
        <f>A21+1</f>
        <v>14</v>
      </c>
      <c r="B23" s="62" t="s">
        <v>72</v>
      </c>
      <c r="C23" s="62"/>
      <c r="D23" s="62"/>
      <c r="E23" s="59" t="s">
        <v>183</v>
      </c>
      <c r="F23" s="58" t="s">
        <v>71</v>
      </c>
      <c r="G23" s="61">
        <v>270</v>
      </c>
      <c r="H23" s="63"/>
      <c r="I23" s="63">
        <f t="shared" ref="I23" si="9">ROUND(G23*H23,2)</f>
        <v>0</v>
      </c>
      <c r="J23" s="64">
        <v>21</v>
      </c>
      <c r="K23" s="66">
        <f>I23+((I23/100)*J23)</f>
        <v>0</v>
      </c>
    </row>
    <row r="24" spans="1:11" x14ac:dyDescent="0.2">
      <c r="A24" s="51" t="s">
        <v>76</v>
      </c>
      <c r="B24" s="52" t="s">
        <v>146</v>
      </c>
      <c r="C24" s="75"/>
      <c r="D24" s="75"/>
      <c r="E24" s="52"/>
      <c r="F24" s="53"/>
      <c r="G24" s="54"/>
      <c r="H24" s="55"/>
      <c r="I24" s="56">
        <f>SUM(I25:I30)</f>
        <v>0</v>
      </c>
      <c r="J24" s="57"/>
      <c r="K24" s="56">
        <f>SUM(K25:K30)</f>
        <v>0</v>
      </c>
    </row>
    <row r="25" spans="1:11" x14ac:dyDescent="0.2">
      <c r="A25" s="58">
        <f>A23+1</f>
        <v>15</v>
      </c>
      <c r="B25" s="62" t="s">
        <v>72</v>
      </c>
      <c r="C25" s="62"/>
      <c r="D25" s="62"/>
      <c r="E25" s="59" t="s">
        <v>164</v>
      </c>
      <c r="F25" s="58" t="s">
        <v>79</v>
      </c>
      <c r="G25" s="61">
        <v>1</v>
      </c>
      <c r="H25" s="63"/>
      <c r="I25" s="63">
        <f t="shared" ref="I25:I28" si="10">ROUND(G25*H25,2)</f>
        <v>0</v>
      </c>
      <c r="J25" s="64">
        <v>21</v>
      </c>
      <c r="K25" s="66">
        <f t="shared" ref="K25:K30" si="11">I25+((I25/100)*J25)</f>
        <v>0</v>
      </c>
    </row>
    <row r="26" spans="1:11" x14ac:dyDescent="0.2">
      <c r="A26" s="58">
        <f>A25+1</f>
        <v>16</v>
      </c>
      <c r="B26" s="62" t="s">
        <v>72</v>
      </c>
      <c r="C26" s="62"/>
      <c r="D26" s="62"/>
      <c r="E26" s="59" t="s">
        <v>165</v>
      </c>
      <c r="F26" s="58" t="s">
        <v>79</v>
      </c>
      <c r="G26" s="61">
        <v>1</v>
      </c>
      <c r="H26" s="63"/>
      <c r="I26" s="63">
        <f t="shared" si="10"/>
        <v>0</v>
      </c>
      <c r="J26" s="64">
        <v>21</v>
      </c>
      <c r="K26" s="66">
        <f t="shared" si="11"/>
        <v>0</v>
      </c>
    </row>
    <row r="27" spans="1:11" s="23" customFormat="1" x14ac:dyDescent="0.2">
      <c r="A27" s="58">
        <f t="shared" ref="A27:A30" si="12">A26+1</f>
        <v>17</v>
      </c>
      <c r="B27" s="62" t="s">
        <v>72</v>
      </c>
      <c r="C27" s="62"/>
      <c r="D27" s="62"/>
      <c r="E27" s="62" t="s">
        <v>166</v>
      </c>
      <c r="F27" s="58" t="s">
        <v>71</v>
      </c>
      <c r="G27" s="61">
        <v>8</v>
      </c>
      <c r="H27" s="63"/>
      <c r="I27" s="63">
        <f>ROUND(G27*H27,2)</f>
        <v>0</v>
      </c>
      <c r="J27" s="64">
        <v>21</v>
      </c>
      <c r="K27" s="66">
        <f>I27+((I27/100)*J27)</f>
        <v>0</v>
      </c>
    </row>
    <row r="28" spans="1:11" x14ac:dyDescent="0.2">
      <c r="A28" s="58">
        <f t="shared" si="12"/>
        <v>18</v>
      </c>
      <c r="B28" s="62" t="s">
        <v>72</v>
      </c>
      <c r="C28" s="62"/>
      <c r="D28" s="62"/>
      <c r="E28" s="59" t="s">
        <v>77</v>
      </c>
      <c r="F28" s="58" t="s">
        <v>79</v>
      </c>
      <c r="G28" s="61">
        <v>1</v>
      </c>
      <c r="H28" s="63"/>
      <c r="I28" s="63">
        <f t="shared" si="10"/>
        <v>0</v>
      </c>
      <c r="J28" s="64">
        <v>21</v>
      </c>
      <c r="K28" s="66">
        <f t="shared" si="11"/>
        <v>0</v>
      </c>
    </row>
    <row r="29" spans="1:11" x14ac:dyDescent="0.2">
      <c r="A29" s="58">
        <f t="shared" si="12"/>
        <v>19</v>
      </c>
      <c r="B29" s="62" t="s">
        <v>72</v>
      </c>
      <c r="C29" s="62"/>
      <c r="D29" s="62"/>
      <c r="E29" s="59" t="s">
        <v>60</v>
      </c>
      <c r="F29" s="58" t="s">
        <v>79</v>
      </c>
      <c r="G29" s="61">
        <v>1</v>
      </c>
      <c r="H29" s="63"/>
      <c r="I29" s="63">
        <f t="shared" ref="I29:I30" si="13">ROUND(G29*H29,2)</f>
        <v>0</v>
      </c>
      <c r="J29" s="64">
        <v>21</v>
      </c>
      <c r="K29" s="66">
        <f t="shared" si="11"/>
        <v>0</v>
      </c>
    </row>
    <row r="30" spans="1:11" x14ac:dyDescent="0.2">
      <c r="A30" s="58">
        <f t="shared" si="12"/>
        <v>20</v>
      </c>
      <c r="B30" s="62" t="s">
        <v>78</v>
      </c>
      <c r="C30" s="62"/>
      <c r="D30" s="62"/>
      <c r="E30" s="59" t="s">
        <v>78</v>
      </c>
      <c r="F30" s="58" t="s">
        <v>79</v>
      </c>
      <c r="G30" s="61">
        <v>1</v>
      </c>
      <c r="H30" s="63"/>
      <c r="I30" s="63">
        <f t="shared" si="13"/>
        <v>0</v>
      </c>
      <c r="J30" s="64">
        <v>21</v>
      </c>
      <c r="K30" s="66">
        <f t="shared" si="11"/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"/>
  <sheetViews>
    <sheetView workbookViewId="0">
      <selection activeCell="E8" sqref="E8"/>
    </sheetView>
  </sheetViews>
  <sheetFormatPr defaultRowHeight="12.75" x14ac:dyDescent="0.2"/>
  <cols>
    <col min="1" max="1" width="6.85546875" customWidth="1"/>
    <col min="2" max="2" width="17.5703125" customWidth="1"/>
    <col min="3" max="3" width="19.7109375" customWidth="1"/>
    <col min="4" max="4" width="13.5703125" customWidth="1"/>
    <col min="5" max="5" width="55.28515625" customWidth="1"/>
    <col min="6" max="6" width="6" customWidth="1"/>
    <col min="7" max="7" width="9.85546875" customWidth="1"/>
    <col min="8" max="8" width="10.85546875" customWidth="1"/>
    <col min="9" max="9" width="13.28515625" customWidth="1"/>
    <col min="10" max="10" width="5.28515625" customWidth="1"/>
    <col min="11" max="11" width="13" customWidth="1"/>
  </cols>
  <sheetData>
    <row r="1" spans="1:11" ht="23.25" x14ac:dyDescent="0.35">
      <c r="A1" s="13"/>
      <c r="B1" s="17" t="s">
        <v>190</v>
      </c>
      <c r="C1" s="17"/>
      <c r="D1" s="17"/>
      <c r="E1" s="13"/>
      <c r="F1" s="13"/>
      <c r="G1" s="18"/>
      <c r="H1" s="13"/>
      <c r="I1" s="13"/>
      <c r="J1" s="13"/>
      <c r="K1" s="13"/>
    </row>
    <row r="2" spans="1:11" ht="18.75" x14ac:dyDescent="0.2">
      <c r="A2" s="1"/>
      <c r="B2" s="3"/>
      <c r="C2" s="3"/>
      <c r="D2" s="3"/>
      <c r="E2" s="10" t="str">
        <f>Rekapitulace!B2</f>
        <v>Modernizace AV techniky pro jednací sál ÚMČ Praha 4</v>
      </c>
      <c r="F2" s="2"/>
      <c r="G2" s="1"/>
      <c r="H2" s="1"/>
      <c r="I2" s="1"/>
      <c r="J2" s="1"/>
      <c r="K2" s="1"/>
    </row>
    <row r="3" spans="1:11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</row>
    <row r="4" spans="1:11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</row>
    <row r="5" spans="1:11" x14ac:dyDescent="0.2">
      <c r="A5" s="69" t="s">
        <v>48</v>
      </c>
      <c r="B5" s="70" t="s">
        <v>186</v>
      </c>
      <c r="C5" s="71"/>
      <c r="D5" s="71"/>
      <c r="E5" s="70"/>
      <c r="F5" s="70"/>
      <c r="G5" s="72"/>
      <c r="H5" s="73"/>
      <c r="I5" s="74">
        <f>I6</f>
        <v>0</v>
      </c>
      <c r="J5" s="74"/>
      <c r="K5" s="74">
        <f t="shared" ref="K5" si="0">K6</f>
        <v>0</v>
      </c>
    </row>
    <row r="6" spans="1:11" x14ac:dyDescent="0.2">
      <c r="A6" s="51" t="s">
        <v>49</v>
      </c>
      <c r="B6" s="52" t="s">
        <v>188</v>
      </c>
      <c r="C6" s="75"/>
      <c r="D6" s="75"/>
      <c r="E6" s="52" t="s">
        <v>189</v>
      </c>
      <c r="F6" s="53"/>
      <c r="G6" s="54"/>
      <c r="H6" s="55"/>
      <c r="I6" s="56">
        <f>SUM(I7:I8)</f>
        <v>0</v>
      </c>
      <c r="J6" s="57"/>
      <c r="K6" s="56">
        <f>SUM(K7:K8)</f>
        <v>0</v>
      </c>
    </row>
    <row r="7" spans="1:11" ht="24" x14ac:dyDescent="0.2">
      <c r="A7" s="47">
        <v>1</v>
      </c>
      <c r="B7" s="76" t="s">
        <v>187</v>
      </c>
      <c r="C7" s="76"/>
      <c r="D7" s="76"/>
      <c r="E7" s="76" t="s">
        <v>192</v>
      </c>
      <c r="F7" s="47" t="s">
        <v>79</v>
      </c>
      <c r="G7" s="48">
        <v>1</v>
      </c>
      <c r="H7" s="65"/>
      <c r="I7" s="49">
        <f t="shared" ref="I7:I8" si="1">ROUND(G7*H7,2)</f>
        <v>0</v>
      </c>
      <c r="J7" s="50">
        <v>21</v>
      </c>
      <c r="K7" s="65">
        <f>I7+((I7/100)*J7)</f>
        <v>0</v>
      </c>
    </row>
    <row r="8" spans="1:11" x14ac:dyDescent="0.2">
      <c r="A8" s="47">
        <v>2</v>
      </c>
      <c r="B8" s="76" t="s">
        <v>187</v>
      </c>
      <c r="C8" s="76"/>
      <c r="D8" s="76"/>
      <c r="E8" s="76" t="s">
        <v>191</v>
      </c>
      <c r="F8" s="47" t="s">
        <v>79</v>
      </c>
      <c r="G8" s="48">
        <v>1</v>
      </c>
      <c r="H8" s="65"/>
      <c r="I8" s="49">
        <f t="shared" si="1"/>
        <v>0</v>
      </c>
      <c r="J8" s="50">
        <v>21</v>
      </c>
      <c r="K8" s="65">
        <f t="shared" ref="K8" si="2">I8+((I8/100)*J8)</f>
        <v>0</v>
      </c>
    </row>
  </sheetData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"/>
  <sheetViews>
    <sheetView showGridLines="0" zoomScale="115" zoomScaleNormal="115" workbookViewId="0">
      <pane ySplit="4" topLeftCell="A5" activePane="bottomLeft" state="frozen"/>
      <selection activeCell="E5" sqref="E5:J5"/>
      <selection pane="bottomLeft" activeCell="A14" sqref="A14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190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107</v>
      </c>
      <c r="B5" s="70" t="s">
        <v>172</v>
      </c>
      <c r="C5" s="71"/>
      <c r="D5" s="71"/>
      <c r="E5" s="70"/>
      <c r="F5" s="70"/>
      <c r="G5" s="72"/>
      <c r="H5" s="73"/>
      <c r="I5" s="74">
        <f>I6+I10</f>
        <v>0</v>
      </c>
      <c r="J5" s="74"/>
      <c r="K5" s="74">
        <f>K6+K10</f>
        <v>0</v>
      </c>
    </row>
    <row r="6" spans="1:12" x14ac:dyDescent="0.2">
      <c r="A6" s="51" t="s">
        <v>108</v>
      </c>
      <c r="B6" s="52" t="s">
        <v>167</v>
      </c>
      <c r="C6" s="75"/>
      <c r="D6" s="75"/>
      <c r="E6" s="52" t="s">
        <v>189</v>
      </c>
      <c r="F6" s="53"/>
      <c r="G6" s="54"/>
      <c r="H6" s="55"/>
      <c r="I6" s="56">
        <f>SUM(I7:I9)</f>
        <v>0</v>
      </c>
      <c r="J6" s="57"/>
      <c r="K6" s="56">
        <f>SUM(K7:K9)</f>
        <v>0</v>
      </c>
    </row>
    <row r="7" spans="1:12" x14ac:dyDescent="0.2">
      <c r="A7" s="47">
        <v>1</v>
      </c>
      <c r="B7" s="76" t="s">
        <v>171</v>
      </c>
      <c r="C7" s="76"/>
      <c r="D7" s="76"/>
      <c r="E7" s="59" t="s">
        <v>168</v>
      </c>
      <c r="F7" s="47" t="s">
        <v>79</v>
      </c>
      <c r="G7" s="48">
        <v>1</v>
      </c>
      <c r="H7" s="65"/>
      <c r="I7" s="49">
        <f t="shared" ref="I7:I9" si="0">ROUND(G7*H7,2)</f>
        <v>0</v>
      </c>
      <c r="J7" s="50">
        <v>21</v>
      </c>
      <c r="K7" s="65">
        <f>I7+((I7/100)*J7)</f>
        <v>0</v>
      </c>
    </row>
    <row r="8" spans="1:12" x14ac:dyDescent="0.2">
      <c r="A8" s="47">
        <v>2</v>
      </c>
      <c r="B8" s="76" t="s">
        <v>171</v>
      </c>
      <c r="C8" s="76"/>
      <c r="D8" s="76"/>
      <c r="E8" s="59" t="s">
        <v>169</v>
      </c>
      <c r="F8" s="47" t="s">
        <v>79</v>
      </c>
      <c r="G8" s="48">
        <v>1</v>
      </c>
      <c r="H8" s="65"/>
      <c r="I8" s="49">
        <f t="shared" si="0"/>
        <v>0</v>
      </c>
      <c r="J8" s="50">
        <v>21</v>
      </c>
      <c r="K8" s="65">
        <f t="shared" ref="K8:K9" si="1">I8+((I8/100)*J8)</f>
        <v>0</v>
      </c>
    </row>
    <row r="9" spans="1:12" x14ac:dyDescent="0.2">
      <c r="A9" s="47">
        <v>3</v>
      </c>
      <c r="B9" s="76" t="s">
        <v>171</v>
      </c>
      <c r="C9" s="76"/>
      <c r="D9" s="76"/>
      <c r="E9" s="59" t="s">
        <v>170</v>
      </c>
      <c r="F9" s="47" t="s">
        <v>79</v>
      </c>
      <c r="G9" s="48">
        <v>1</v>
      </c>
      <c r="H9" s="65"/>
      <c r="I9" s="49">
        <f t="shared" si="0"/>
        <v>0</v>
      </c>
      <c r="J9" s="50">
        <v>21</v>
      </c>
      <c r="K9" s="65">
        <f t="shared" si="1"/>
        <v>0</v>
      </c>
    </row>
    <row r="10" spans="1:12" x14ac:dyDescent="0.2">
      <c r="A10" s="51" t="s">
        <v>109</v>
      </c>
      <c r="B10" s="52" t="s">
        <v>173</v>
      </c>
      <c r="C10" s="75"/>
      <c r="D10" s="75"/>
      <c r="E10" s="52"/>
      <c r="F10" s="53"/>
      <c r="G10" s="54"/>
      <c r="H10" s="55"/>
      <c r="I10" s="56">
        <f>SUM(I11:I13)</f>
        <v>0</v>
      </c>
      <c r="J10" s="57"/>
      <c r="K10" s="56">
        <f>SUM(K11:K13)</f>
        <v>0</v>
      </c>
    </row>
    <row r="11" spans="1:12" x14ac:dyDescent="0.2">
      <c r="A11" s="47">
        <v>1</v>
      </c>
      <c r="B11" s="87" t="s">
        <v>174</v>
      </c>
      <c r="C11" s="76"/>
      <c r="D11" s="76"/>
      <c r="E11" s="59" t="s">
        <v>175</v>
      </c>
      <c r="F11" s="47" t="s">
        <v>79</v>
      </c>
      <c r="G11" s="48">
        <v>1</v>
      </c>
      <c r="H11" s="65"/>
      <c r="I11" s="49">
        <f t="shared" ref="I11" si="2">ROUND(G11*H11,2)</f>
        <v>0</v>
      </c>
      <c r="J11" s="50">
        <v>21</v>
      </c>
      <c r="K11" s="65">
        <f>I11+((I11/100)*J11)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scale="85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16</vt:i4>
      </vt:variant>
    </vt:vector>
  </HeadingPairs>
  <TitlesOfParts>
    <vt:vector size="27" baseType="lpstr">
      <vt:lpstr>Platební kalendář</vt:lpstr>
      <vt:lpstr>Harmonogram</vt:lpstr>
      <vt:lpstr>Rekapitulace</vt:lpstr>
      <vt:lpstr>Hlasovací systém</vt:lpstr>
      <vt:lpstr>Kamerový systém</vt:lpstr>
      <vt:lpstr>Vizuální technika</vt:lpstr>
      <vt:lpstr>Systém ozvučení</vt:lpstr>
      <vt:lpstr>Rozvaděč a síť</vt:lpstr>
      <vt:lpstr>Instalace</vt:lpstr>
      <vt:lpstr>Integrace</vt:lpstr>
      <vt:lpstr>Služby</vt:lpstr>
      <vt:lpstr>'Hlasovací systém'!Názvy_tisku</vt:lpstr>
      <vt:lpstr>Instalace!Názvy_tisku</vt:lpstr>
      <vt:lpstr>'Kamerový systém'!Názvy_tisku</vt:lpstr>
      <vt:lpstr>Rekapitulace!Názvy_tisku</vt:lpstr>
      <vt:lpstr>'Rozvaděč a síť'!Názvy_tisku</vt:lpstr>
      <vt:lpstr>Služby!Názvy_tisku</vt:lpstr>
      <vt:lpstr>'Systém ozvučení'!Názvy_tisku</vt:lpstr>
      <vt:lpstr>'Vizuální technika'!Názvy_tisku</vt:lpstr>
      <vt:lpstr>'Hlasovací systém'!Oblast_tisku</vt:lpstr>
      <vt:lpstr>Instalace!Oblast_tisku</vt:lpstr>
      <vt:lpstr>'Kamerový systém'!Oblast_tisku</vt:lpstr>
      <vt:lpstr>Rekapitulace!Oblast_tisku</vt:lpstr>
      <vt:lpstr>'Rozvaděč a síť'!Oblast_tisku</vt:lpstr>
      <vt:lpstr>Služby!Oblast_tisku</vt:lpstr>
      <vt:lpstr>'Systém ozvučení'!Oblast_tisku</vt:lpstr>
      <vt:lpstr>'Vizuální technika'!Oblast_tisku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2021-01-27T03:59:06Z</dcterms:created>
  <dcterms:modified xsi:type="dcterms:W3CDTF">2025-06-25T12:41:56Z</dcterms:modified>
</cp:coreProperties>
</file>