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835" firstSheet="1" activeTab="1"/>
  </bookViews>
  <sheets>
    <sheet name="List1" sheetId="1" r:id="rId1"/>
    <sheet name="PH_OBNOVA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G19" i="3"/>
  <c r="F25" i="3" l="1"/>
  <c r="F21" i="3"/>
  <c r="F18" i="3" l="1"/>
  <c r="F14" i="3"/>
  <c r="H14" i="3" s="1"/>
  <c r="F11" i="3"/>
  <c r="F10" i="3"/>
  <c r="F9" i="3"/>
  <c r="H9" i="3" s="1"/>
  <c r="F6" i="3"/>
  <c r="H6" i="3" s="1"/>
  <c r="F5" i="3"/>
  <c r="H5" i="3" s="1"/>
  <c r="G14" i="3" l="1"/>
  <c r="G9" i="3"/>
  <c r="G6" i="3"/>
  <c r="G5" i="3"/>
  <c r="E17" i="1"/>
  <c r="E16" i="1"/>
  <c r="E15" i="1"/>
  <c r="E14" i="1"/>
  <c r="E13" i="1"/>
  <c r="E12" i="1"/>
  <c r="E11" i="1"/>
  <c r="E10" i="1"/>
  <c r="E8" i="1"/>
  <c r="E7" i="1"/>
  <c r="E6" i="1"/>
  <c r="E5" i="1"/>
  <c r="D2" i="1"/>
  <c r="E2" i="1" s="1"/>
  <c r="E9" i="1" l="1"/>
  <c r="D4" i="1" l="1"/>
  <c r="E4" i="1" s="1"/>
  <c r="D19" i="1" l="1"/>
  <c r="E3" i="1" l="1"/>
  <c r="E19" i="1" s="1"/>
  <c r="F3" i="3"/>
  <c r="G3" i="3" l="1"/>
  <c r="H3" i="3"/>
  <c r="D28" i="3"/>
  <c r="D29" i="3" s="1"/>
  <c r="D30" i="3" s="1"/>
  <c r="F4" i="3"/>
  <c r="F28" i="3" s="1"/>
  <c r="G4" i="3"/>
  <c r="G28" i="3"/>
  <c r="G29" i="3" s="1"/>
  <c r="G30" i="3" s="1"/>
  <c r="F29" i="3" l="1"/>
  <c r="F30" i="3"/>
  <c r="H4" i="3"/>
  <c r="H28" i="3" s="1"/>
  <c r="H29" i="3" s="1"/>
  <c r="H30" i="3" s="1"/>
</calcChain>
</file>

<file path=xl/sharedStrings.xml><?xml version="1.0" encoding="utf-8"?>
<sst xmlns="http://schemas.openxmlformats.org/spreadsheetml/2006/main" count="88" uniqueCount="82">
  <si>
    <t>Termín expirace</t>
  </si>
  <si>
    <t>Název HW/SW</t>
  </si>
  <si>
    <t>Počet let/ks</t>
  </si>
  <si>
    <t>Předpokládaná cena obnovy/rok/ks</t>
  </si>
  <si>
    <t>Obnova celkem</t>
  </si>
  <si>
    <t>Poznámka</t>
  </si>
  <si>
    <t>Nákup</t>
  </si>
  <si>
    <t>Server DELL - primár backup</t>
  </si>
  <si>
    <t>Veritas NetBackup a appliance</t>
  </si>
  <si>
    <t>Barracuda WAF</t>
  </si>
  <si>
    <t>Forcepoint NGFW</t>
  </si>
  <si>
    <t>EOS je 10.5.2027</t>
  </si>
  <si>
    <t>SecurEnvoy MFA úhrada za 2. rok</t>
  </si>
  <si>
    <t>Smlouva do 31.5.2027</t>
  </si>
  <si>
    <t>Veritas DLO</t>
  </si>
  <si>
    <t>Bitdefender Patch management</t>
  </si>
  <si>
    <t>doplnění o 30 licencí</t>
  </si>
  <si>
    <t xml:space="preserve">Bitdefender </t>
  </si>
  <si>
    <t xml:space="preserve"> 12/2025</t>
  </si>
  <si>
    <t>Prodloužení podpory knihovny IBM</t>
  </si>
  <si>
    <t>Prodloužení podpory diskového pole IBM</t>
  </si>
  <si>
    <t>Prodloužení podpory FC switchů AS</t>
  </si>
  <si>
    <t>NEW</t>
  </si>
  <si>
    <t xml:space="preserve">Symanec SMG </t>
  </si>
  <si>
    <t>VM licence + implementace s podporou na 3 roky</t>
  </si>
  <si>
    <t>Cisco Nexus CORE SWITCH (cena/ks/3y)</t>
  </si>
  <si>
    <t>FC switch (cena/ks/3y)</t>
  </si>
  <si>
    <t>Náhrada primární storage (cena/ks/5y)</t>
  </si>
  <si>
    <t>Náhrada primární storage na lokalitě Jílovská za NETAPP</t>
  </si>
  <si>
    <t>Aktualizace výpočetních modů (cena/ks/5y)</t>
  </si>
  <si>
    <t>Náhrada z výpočetních modů na lokalitě Antala Staška i Jílovská za UCS CISCO</t>
  </si>
  <si>
    <t>Celkem</t>
  </si>
  <si>
    <t xml:space="preserve">I. </t>
  </si>
  <si>
    <t xml:space="preserve">Obnova zálohovací a orchestrační infrastruktury Veritas </t>
  </si>
  <si>
    <t>Kapitola</t>
  </si>
  <si>
    <t xml:space="preserve">Popis </t>
  </si>
  <si>
    <t>1.1</t>
  </si>
  <si>
    <t>1.2</t>
  </si>
  <si>
    <t>1.3</t>
  </si>
  <si>
    <t>1.4</t>
  </si>
  <si>
    <t>II.</t>
  </si>
  <si>
    <t>2.1</t>
  </si>
  <si>
    <t xml:space="preserve">Obnova bezpečnostních produktů Bitdefender XDR pro bezpečnost koncových zařízení vč. Patchmanagementu, šifrování a jeho rozšíření </t>
  </si>
  <si>
    <t>2.2</t>
  </si>
  <si>
    <t>2.3</t>
  </si>
  <si>
    <t>III.</t>
  </si>
  <si>
    <t xml:space="preserve">Prodloužení technické podpory systému Barracuda Web Application Firewall </t>
  </si>
  <si>
    <t>3.1</t>
  </si>
  <si>
    <t>IV.</t>
  </si>
  <si>
    <t>4.1</t>
  </si>
  <si>
    <t>Dodávka systému pro bezpečnost mailového provozu - dodávka systému a 1. rok podpory</t>
  </si>
  <si>
    <t>4.2</t>
  </si>
  <si>
    <t>4.3</t>
  </si>
  <si>
    <t>4.4</t>
  </si>
  <si>
    <t>Dodávka systému pro bezpečnost mailového provozu - 2. rok podpory</t>
  </si>
  <si>
    <t>Dodávka systému pro bezpečnost mailového provozu - 3. rok podpory</t>
  </si>
  <si>
    <t xml:space="preserve">Zajištění technické podpory pro geocluster NGFW Forcepoint </t>
  </si>
  <si>
    <t>Prodloužení záruky primární zálohovací appliance (DELL OEM Mediaserver) o 3 roky plynule navazující na předchozí podporu (platba s roční periodicitou)</t>
  </si>
  <si>
    <t>Prodloužení záruky sekundární zálohovací appliance (Veritas FlexAppliance 5250 36TB) o 3 roky plynule navazující na předchozí podporu (platba s roční periodicitou)</t>
  </si>
  <si>
    <t>Migrace stávající licence Veritas NetBackup PLATFORM BASE COMPLETE ED WITH FLEXIBLE LICENSING 20TB na NETBACKUP ENTERPRISE 30TB s podporou na 3 roky vč. orchestrační platformy Veritas Resiliency Platform plynule navazující na předchozí podporu (platba s roční periodicitou)</t>
  </si>
  <si>
    <t>Prodloužení podpory systému pro zálohování dat koncových uživatelů Veritas Desktop and Laptop Option pro 450 uživatelů s podporou na 3 roky plynule navazující na předchozí podporu (platba s roční periodicitou)</t>
  </si>
  <si>
    <t>Prodloužení technické podpory systému EDR|XDR pro koncová zařízení a servery (pro 580 zařízení) vč. šifrování pro 150 mobilních zařízení a Patchmanagentu (pro 550 zařízení) na 3 roky plynule navazující na předchozí podporu (platba s roční periodicitou)</t>
  </si>
  <si>
    <t>Prodloužení technické podpory pro Barracuda WAF v660 ATP s funkcionalitou pro  Advanced Bot Protection a Active DDoS Prevention o 3 roky  plynule navazující na předchozí podporu (platba s roční periodicitou)</t>
  </si>
  <si>
    <t>Forcepoint NGFW N1101 RMA support (podpora pro 4-nodový cluster)</t>
  </si>
  <si>
    <t xml:space="preserve">Rozšíření prostředí pro bezpečnost mailového provozu a zajištění jeho redundance oproti SPAMu, Phishingu a rozšířené Malware detekce </t>
  </si>
  <si>
    <t xml:space="preserve">Je požadováno dodání dvou bezpečnostních bran-appliancí pro kompletní ochranu SMTP provozu (proti malware, Spamu a Phishingu) s tím, že licenční model umožní, v případě potřeby, rozšíření o libovolný počet mailových bran ať už formou zakoupení dalších hardwarových nebo instalací softwarových appliancí bez nutnosti dalších investic a dodatečných SW licencí vč. možnosti oddělení managementu, vlastních MTA a uživatelské karantény s možnosti uživatelem si uvolňovat maily ze spamové karantény. </t>
  </si>
  <si>
    <t>Předchozí shora uvedené podpory končí shodně v průběhu roku 2025.</t>
  </si>
  <si>
    <t>Cena  celkem 
v Kč bez DPH</t>
  </si>
  <si>
    <t>Úhrada 1.rok 
v Kč bez DPH</t>
  </si>
  <si>
    <t>Úhrada 2.rok 
v Kč bez DPH</t>
  </si>
  <si>
    <t>Úhrada 3.rok 
v Kč bez DPH</t>
  </si>
  <si>
    <t>Cena celkem za předmět plnění v Kč bez DPH</t>
  </si>
  <si>
    <t>Cena celkem za předmět plnění v Kč včetně DPH</t>
  </si>
  <si>
    <t>Sazba DPH 21% v Kč</t>
  </si>
  <si>
    <t>Rozšíření systému EDR|XDR pro koncová zařízení a servery o 3 roky plynule navazující na předchozí podporu pro 100 zařízení (jednorázová platba)</t>
  </si>
  <si>
    <t>Rozšíření systému PatchManagementu koncových zařízení a serverů o 3 roky plynule navazující na předchozí podporu pro 130 zařízení (jednorázová platba)</t>
  </si>
  <si>
    <t>Implementace prostředí a integrace do stávajícíc infrastruktury, napojení na AD úřadu vč. nastavení přístupu do už. Karantény (jednorázová platba)</t>
  </si>
  <si>
    <t xml:space="preserve">Zadavatel požaduje jednorázové prodloužení podpory do konce životnosti HW min. však na 3 roky s plynulým navazáním podpory na předchozí podporu. V tomto případě zadavatel akceptuje nákup podpory s platbou jednorázově, aby nedošlo k ukončení podpory bez možnosti jeho dokoupení na roční bázi. </t>
  </si>
  <si>
    <t>Úhrada 1.rok</t>
  </si>
  <si>
    <t>Úhrada 2.rok</t>
  </si>
  <si>
    <t xml:space="preserve">Úhrada 3.rok </t>
  </si>
  <si>
    <t>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</si>
</sst>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1" applyNumberFormat="1" applyFont="1" applyBorder="1"/>
    <xf numFmtId="164" fontId="2" fillId="0" borderId="0" xfId="1" applyNumberFormat="1" applyFont="1" applyBorder="1"/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Border="1"/>
    <xf numFmtId="164" fontId="2" fillId="2" borderId="0" xfId="1" applyNumberFormat="1" applyFont="1" applyFill="1" applyBorder="1"/>
    <xf numFmtId="14" fontId="2" fillId="3" borderId="0" xfId="0" applyNumberFormat="1" applyFont="1" applyFill="1"/>
    <xf numFmtId="0" fontId="2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4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center"/>
    </xf>
    <xf numFmtId="164" fontId="0" fillId="3" borderId="0" xfId="1" applyNumberFormat="1" applyFont="1" applyFill="1"/>
    <xf numFmtId="164" fontId="0" fillId="3" borderId="0" xfId="1" applyNumberFormat="1" applyFont="1" applyFill="1" applyBorder="1"/>
    <xf numFmtId="164" fontId="2" fillId="3" borderId="0" xfId="1" applyNumberFormat="1" applyFont="1" applyFill="1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/>
    <xf numFmtId="164" fontId="2" fillId="3" borderId="1" xfId="1" applyNumberFormat="1" applyFont="1" applyFill="1" applyBorder="1"/>
    <xf numFmtId="14" fontId="0" fillId="3" borderId="0" xfId="0" applyNumberFormat="1" applyFill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 applyAlignment="1">
      <alignment horizontal="left" indent="1"/>
    </xf>
    <xf numFmtId="0" fontId="5" fillId="4" borderId="3" xfId="0" applyFont="1" applyFill="1" applyBorder="1" applyAlignment="1">
      <alignment horizontal="center"/>
    </xf>
    <xf numFmtId="164" fontId="5" fillId="4" borderId="3" xfId="0" applyNumberFormat="1" applyFont="1" applyFill="1" applyBorder="1"/>
    <xf numFmtId="164" fontId="5" fillId="4" borderId="4" xfId="0" applyNumberFormat="1" applyFont="1" applyFill="1" applyBorder="1"/>
    <xf numFmtId="0" fontId="0" fillId="0" borderId="0" xfId="0" applyAlignment="1">
      <alignment wrapText="1"/>
    </xf>
    <xf numFmtId="164" fontId="0" fillId="0" borderId="0" xfId="1" applyNumberFormat="1" applyFont="1"/>
    <xf numFmtId="49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0" fillId="0" borderId="0" xfId="1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ont="1" applyAlignment="1">
      <alignment wrapText="1"/>
    </xf>
    <xf numFmtId="164" fontId="0" fillId="5" borderId="0" xfId="0" applyNumberFormat="1" applyFill="1"/>
    <xf numFmtId="164" fontId="0" fillId="6" borderId="0" xfId="0" applyNumberFormat="1" applyFill="1"/>
    <xf numFmtId="0" fontId="5" fillId="0" borderId="0" xfId="0" applyFont="1" applyAlignment="1">
      <alignment wrapText="1"/>
    </xf>
    <xf numFmtId="49" fontId="0" fillId="0" borderId="0" xfId="0" applyNumberFormat="1" applyBorder="1"/>
    <xf numFmtId="0" fontId="5" fillId="0" borderId="0" xfId="0" applyFont="1" applyFill="1" applyBorder="1"/>
    <xf numFmtId="0" fontId="5" fillId="0" borderId="5" xfId="0" applyFont="1" applyBorder="1" applyAlignment="1">
      <alignment wrapText="1"/>
    </xf>
    <xf numFmtId="0" fontId="5" fillId="0" borderId="5" xfId="0" applyFont="1" applyBorder="1"/>
    <xf numFmtId="164" fontId="0" fillId="6" borderId="5" xfId="1" applyNumberFormat="1" applyFont="1" applyFill="1" applyBorder="1" applyAlignment="1">
      <alignment horizontal="right"/>
    </xf>
    <xf numFmtId="164" fontId="0" fillId="0" borderId="5" xfId="1" applyNumberFormat="1" applyFont="1" applyBorder="1"/>
    <xf numFmtId="164" fontId="0" fillId="6" borderId="5" xfId="1" applyNumberFormat="1" applyFont="1" applyFill="1" applyBorder="1"/>
    <xf numFmtId="0" fontId="0" fillId="0" borderId="5" xfId="0" applyBorder="1"/>
    <xf numFmtId="164" fontId="5" fillId="0" borderId="5" xfId="1" applyNumberFormat="1" applyFont="1" applyBorder="1"/>
    <xf numFmtId="0" fontId="8" fillId="0" borderId="0" xfId="0" applyFont="1" applyBorder="1" applyAlignment="1">
      <alignment horizontal="left" vertical="center" wrapText="1"/>
    </xf>
    <xf numFmtId="0" fontId="0" fillId="0" borderId="0" xfId="0" applyBorder="1"/>
    <xf numFmtId="49" fontId="5" fillId="0" borderId="0" xfId="0" applyNumberFormat="1" applyFont="1" applyBorder="1"/>
    <xf numFmtId="0" fontId="5" fillId="0" borderId="0" xfId="0" applyFont="1" applyBorder="1"/>
    <xf numFmtId="0" fontId="0" fillId="0" borderId="7" xfId="0" applyBorder="1"/>
    <xf numFmtId="0" fontId="0" fillId="0" borderId="6" xfId="0" applyBorder="1"/>
    <xf numFmtId="0" fontId="5" fillId="0" borderId="0" xfId="0" applyFont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7" fontId="5" fillId="6" borderId="5" xfId="0" applyNumberFormat="1" applyFont="1" applyFill="1" applyBorder="1"/>
    <xf numFmtId="7" fontId="5" fillId="6" borderId="0" xfId="1" applyNumberFormat="1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45" zoomScaleNormal="145" workbookViewId="0">
      <selection activeCell="E14" sqref="E14:E17"/>
    </sheetView>
  </sheetViews>
  <sheetFormatPr defaultRowHeight="15" x14ac:dyDescent="0.25"/>
  <cols>
    <col min="1" max="1" width="11.42578125" customWidth="1"/>
    <col min="2" max="2" width="37.42578125" customWidth="1"/>
    <col min="3" max="3" width="10" style="4" customWidth="1"/>
    <col min="4" max="4" width="25.5703125" customWidth="1"/>
    <col min="5" max="5" width="20.42578125" customWidth="1"/>
    <col min="6" max="6" width="47.28515625" style="4" bestFit="1" customWidth="1"/>
  </cols>
  <sheetData>
    <row r="1" spans="1:7" s="3" customFormat="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16">
        <v>45705</v>
      </c>
      <c r="B2" s="17" t="s">
        <v>7</v>
      </c>
      <c r="C2" s="18">
        <v>3</v>
      </c>
      <c r="D2" s="19">
        <f>55000</f>
        <v>55000</v>
      </c>
      <c r="E2" s="19">
        <f>D2*C2</f>
        <v>165000</v>
      </c>
      <c r="F2" s="10"/>
    </row>
    <row r="3" spans="1:7" x14ac:dyDescent="0.25">
      <c r="A3" s="20">
        <v>45744</v>
      </c>
      <c r="B3" s="21" t="s">
        <v>8</v>
      </c>
      <c r="C3" s="22">
        <v>3</v>
      </c>
      <c r="D3" s="23">
        <v>550000</v>
      </c>
      <c r="E3" s="19">
        <f t="shared" ref="E3:E9" si="0">D3*C3</f>
        <v>1650000</v>
      </c>
      <c r="F3" s="10"/>
    </row>
    <row r="4" spans="1:7" x14ac:dyDescent="0.25">
      <c r="A4" s="20">
        <v>45746</v>
      </c>
      <c r="B4" s="21" t="s">
        <v>9</v>
      </c>
      <c r="C4" s="22">
        <v>3</v>
      </c>
      <c r="D4" s="23">
        <f>660000/3</f>
        <v>220000</v>
      </c>
      <c r="E4" s="19">
        <f t="shared" si="0"/>
        <v>660000</v>
      </c>
      <c r="F4" s="10"/>
    </row>
    <row r="5" spans="1:7" x14ac:dyDescent="0.25">
      <c r="A5" s="20">
        <v>45769</v>
      </c>
      <c r="B5" s="21" t="s">
        <v>10</v>
      </c>
      <c r="C5" s="22">
        <v>3</v>
      </c>
      <c r="D5" s="23">
        <v>150000</v>
      </c>
      <c r="E5" s="19">
        <f t="shared" si="0"/>
        <v>450000</v>
      </c>
      <c r="F5" s="10" t="s">
        <v>11</v>
      </c>
    </row>
    <row r="6" spans="1:7" x14ac:dyDescent="0.25">
      <c r="A6" s="20">
        <v>45808</v>
      </c>
      <c r="B6" s="21" t="s">
        <v>12</v>
      </c>
      <c r="C6" s="22">
        <v>1</v>
      </c>
      <c r="D6" s="23">
        <v>265999</v>
      </c>
      <c r="E6" s="19">
        <f t="shared" si="0"/>
        <v>265999</v>
      </c>
      <c r="F6" s="10" t="s">
        <v>13</v>
      </c>
    </row>
    <row r="7" spans="1:7" x14ac:dyDescent="0.25">
      <c r="A7" s="20">
        <v>45838</v>
      </c>
      <c r="B7" s="21" t="s">
        <v>14</v>
      </c>
      <c r="C7" s="22">
        <v>3</v>
      </c>
      <c r="D7" s="23">
        <v>50000</v>
      </c>
      <c r="E7" s="19">
        <f t="shared" si="0"/>
        <v>150000</v>
      </c>
      <c r="F7" s="10"/>
    </row>
    <row r="8" spans="1:7" x14ac:dyDescent="0.25">
      <c r="A8" s="20">
        <v>45838</v>
      </c>
      <c r="B8" s="21" t="s">
        <v>15</v>
      </c>
      <c r="C8" s="22">
        <v>3</v>
      </c>
      <c r="D8" s="24">
        <v>20000</v>
      </c>
      <c r="E8" s="25">
        <f t="shared" si="0"/>
        <v>60000</v>
      </c>
      <c r="F8" s="10" t="s">
        <v>16</v>
      </c>
    </row>
    <row r="9" spans="1:7" x14ac:dyDescent="0.25">
      <c r="A9" s="26">
        <v>45838</v>
      </c>
      <c r="B9" s="27" t="s">
        <v>17</v>
      </c>
      <c r="C9" s="28">
        <v>3</v>
      </c>
      <c r="D9" s="29">
        <v>400000</v>
      </c>
      <c r="E9" s="30">
        <f t="shared" si="0"/>
        <v>1200000</v>
      </c>
      <c r="F9" s="5"/>
    </row>
    <row r="10" spans="1:7" x14ac:dyDescent="0.25">
      <c r="A10" s="11" t="s">
        <v>18</v>
      </c>
      <c r="B10" s="12" t="s">
        <v>19</v>
      </c>
      <c r="C10" s="13">
        <v>3</v>
      </c>
      <c r="D10" s="14">
        <v>450000</v>
      </c>
      <c r="E10" s="15">
        <f t="shared" ref="E10:E12" si="1">D10*C10</f>
        <v>1350000</v>
      </c>
      <c r="F10" s="10"/>
    </row>
    <row r="11" spans="1:7" x14ac:dyDescent="0.25">
      <c r="A11" s="11" t="s">
        <v>18</v>
      </c>
      <c r="B11" s="12" t="s">
        <v>20</v>
      </c>
      <c r="C11" s="13">
        <v>3</v>
      </c>
      <c r="D11" s="14">
        <v>390000</v>
      </c>
      <c r="E11" s="15">
        <f t="shared" si="1"/>
        <v>1170000</v>
      </c>
      <c r="F11" s="10"/>
    </row>
    <row r="12" spans="1:7" x14ac:dyDescent="0.25">
      <c r="A12" s="11" t="s">
        <v>18</v>
      </c>
      <c r="B12" s="12" t="s">
        <v>21</v>
      </c>
      <c r="C12" s="13">
        <v>3</v>
      </c>
      <c r="D12" s="14">
        <v>300000</v>
      </c>
      <c r="E12" s="15">
        <f t="shared" si="1"/>
        <v>900000</v>
      </c>
      <c r="F12" s="10"/>
    </row>
    <row r="13" spans="1:7" x14ac:dyDescent="0.25">
      <c r="A13" s="31" t="s">
        <v>22</v>
      </c>
      <c r="B13" s="21" t="s">
        <v>23</v>
      </c>
      <c r="C13" s="22">
        <v>3</v>
      </c>
      <c r="D13" s="24">
        <v>250000</v>
      </c>
      <c r="E13" s="25">
        <f t="shared" ref="E13" si="2">D13*C13</f>
        <v>750000</v>
      </c>
      <c r="F13" s="10" t="s">
        <v>24</v>
      </c>
    </row>
    <row r="14" spans="1:7" x14ac:dyDescent="0.25">
      <c r="A14" s="11" t="s">
        <v>22</v>
      </c>
      <c r="B14" s="12" t="s">
        <v>25</v>
      </c>
      <c r="C14" s="13">
        <v>4</v>
      </c>
      <c r="D14" s="14">
        <v>1200000</v>
      </c>
      <c r="E14" s="15">
        <f t="shared" ref="E14" si="3">D14*C14</f>
        <v>4800000</v>
      </c>
      <c r="F14" s="10"/>
    </row>
    <row r="15" spans="1:7" x14ac:dyDescent="0.25">
      <c r="A15" s="11" t="s">
        <v>22</v>
      </c>
      <c r="B15" s="12" t="s">
        <v>26</v>
      </c>
      <c r="C15" s="13">
        <v>2</v>
      </c>
      <c r="D15" s="14">
        <v>380000</v>
      </c>
      <c r="E15" s="15">
        <f t="shared" ref="E15" si="4">D15*C15</f>
        <v>760000</v>
      </c>
      <c r="F15" s="10"/>
    </row>
    <row r="16" spans="1:7" x14ac:dyDescent="0.25">
      <c r="A16" s="11" t="s">
        <v>22</v>
      </c>
      <c r="B16" s="12" t="s">
        <v>27</v>
      </c>
      <c r="C16" s="13">
        <v>1</v>
      </c>
      <c r="D16" s="14">
        <v>2500000</v>
      </c>
      <c r="E16" s="15">
        <f t="shared" ref="E16:E17" si="5">D16*C16</f>
        <v>2500000</v>
      </c>
      <c r="F16" s="10" t="s">
        <v>28</v>
      </c>
    </row>
    <row r="17" spans="1:6" x14ac:dyDescent="0.25">
      <c r="A17" s="11" t="s">
        <v>22</v>
      </c>
      <c r="B17" s="12" t="s">
        <v>29</v>
      </c>
      <c r="C17" s="13">
        <v>10</v>
      </c>
      <c r="D17" s="14">
        <v>380000</v>
      </c>
      <c r="E17" s="15">
        <f t="shared" si="5"/>
        <v>3800000</v>
      </c>
      <c r="F17" s="10" t="s">
        <v>30</v>
      </c>
    </row>
    <row r="18" spans="1:6" ht="15.75" thickBot="1" x14ac:dyDescent="0.3">
      <c r="A18" s="9"/>
      <c r="B18" s="6"/>
      <c r="D18" s="7"/>
      <c r="E18" s="8"/>
      <c r="F18" s="10"/>
    </row>
    <row r="19" spans="1:6" ht="15.75" thickBot="1" x14ac:dyDescent="0.3">
      <c r="A19" s="32"/>
      <c r="B19" s="33" t="s">
        <v>31</v>
      </c>
      <c r="C19" s="34"/>
      <c r="D19" s="35">
        <f>SUM(D2:D18)</f>
        <v>7560999</v>
      </c>
      <c r="E19" s="36">
        <f>SUM(E2:E18)</f>
        <v>20630999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13" workbookViewId="0">
      <selection activeCell="J33" sqref="J33"/>
    </sheetView>
  </sheetViews>
  <sheetFormatPr defaultRowHeight="15" x14ac:dyDescent="0.25"/>
  <cols>
    <col min="1" max="1" width="3.140625" customWidth="1"/>
    <col min="2" max="2" width="10.140625" bestFit="1" customWidth="1"/>
    <col min="3" max="3" width="92.42578125" customWidth="1"/>
    <col min="4" max="4" width="19.28515625" bestFit="1" customWidth="1"/>
    <col min="5" max="5" width="8.28515625" customWidth="1"/>
    <col min="6" max="8" width="15.140625" bestFit="1" customWidth="1"/>
  </cols>
  <sheetData>
    <row r="1" spans="1:8" ht="34.5" customHeight="1" x14ac:dyDescent="0.25">
      <c r="A1" s="41"/>
      <c r="B1" s="40" t="s">
        <v>34</v>
      </c>
      <c r="C1" s="41" t="s">
        <v>35</v>
      </c>
      <c r="D1" s="50" t="s">
        <v>67</v>
      </c>
      <c r="E1" s="41"/>
      <c r="F1" s="47" t="s">
        <v>68</v>
      </c>
      <c r="G1" s="47" t="s">
        <v>69</v>
      </c>
      <c r="H1" s="47" t="s">
        <v>70</v>
      </c>
    </row>
    <row r="2" spans="1:8" s="41" customFormat="1" x14ac:dyDescent="0.25">
      <c r="B2" s="40" t="s">
        <v>32</v>
      </c>
      <c r="C2" s="41" t="s">
        <v>33</v>
      </c>
      <c r="D2" s="51"/>
    </row>
    <row r="3" spans="1:8" ht="30" x14ac:dyDescent="0.25">
      <c r="B3" s="43" t="s">
        <v>36</v>
      </c>
      <c r="C3" s="37" t="s">
        <v>57</v>
      </c>
      <c r="D3" s="52">
        <v>0</v>
      </c>
      <c r="E3" s="42"/>
      <c r="F3" s="46">
        <f>D3/3</f>
        <v>0</v>
      </c>
      <c r="G3" s="46">
        <f>F3</f>
        <v>0</v>
      </c>
      <c r="H3" s="46">
        <f>F3</f>
        <v>0</v>
      </c>
    </row>
    <row r="4" spans="1:8" ht="30" x14ac:dyDescent="0.25">
      <c r="B4" s="43" t="s">
        <v>37</v>
      </c>
      <c r="C4" s="37" t="s">
        <v>58</v>
      </c>
      <c r="D4" s="52">
        <v>0</v>
      </c>
      <c r="E4" s="38"/>
      <c r="F4" s="46">
        <f>D4/3</f>
        <v>0</v>
      </c>
      <c r="G4" s="46">
        <f>F4</f>
        <v>0</v>
      </c>
      <c r="H4" s="46">
        <f>F4</f>
        <v>0</v>
      </c>
    </row>
    <row r="5" spans="1:8" ht="45" x14ac:dyDescent="0.25">
      <c r="B5" s="43" t="s">
        <v>38</v>
      </c>
      <c r="C5" s="37" t="s">
        <v>59</v>
      </c>
      <c r="D5" s="52">
        <v>0</v>
      </c>
      <c r="E5" s="38"/>
      <c r="F5" s="46">
        <f>D5/3</f>
        <v>0</v>
      </c>
      <c r="G5" s="46">
        <f>F5</f>
        <v>0</v>
      </c>
      <c r="H5" s="46">
        <f>F5</f>
        <v>0</v>
      </c>
    </row>
    <row r="6" spans="1:8" ht="45" x14ac:dyDescent="0.25">
      <c r="B6" s="43" t="s">
        <v>39</v>
      </c>
      <c r="C6" s="37" t="s">
        <v>60</v>
      </c>
      <c r="D6" s="52">
        <v>0</v>
      </c>
      <c r="E6" s="38"/>
      <c r="F6" s="46">
        <f>D6/3</f>
        <v>0</v>
      </c>
      <c r="G6" s="46">
        <f>F6</f>
        <v>0</v>
      </c>
      <c r="H6" s="46">
        <f>F6</f>
        <v>0</v>
      </c>
    </row>
    <row r="7" spans="1:8" x14ac:dyDescent="0.25">
      <c r="B7" s="39"/>
      <c r="D7" s="53"/>
      <c r="E7" s="38"/>
    </row>
    <row r="8" spans="1:8" s="41" customFormat="1" x14ac:dyDescent="0.25">
      <c r="B8" s="40" t="s">
        <v>40</v>
      </c>
      <c r="C8" s="41" t="s">
        <v>42</v>
      </c>
      <c r="D8" s="51"/>
    </row>
    <row r="9" spans="1:8" ht="45" x14ac:dyDescent="0.25">
      <c r="B9" s="43" t="s">
        <v>41</v>
      </c>
      <c r="C9" s="37" t="s">
        <v>61</v>
      </c>
      <c r="D9" s="52">
        <v>0</v>
      </c>
      <c r="E9" s="42"/>
      <c r="F9" s="46">
        <f>D9/3</f>
        <v>0</v>
      </c>
      <c r="G9" s="46">
        <f>F9</f>
        <v>0</v>
      </c>
      <c r="H9" s="46">
        <f>F9</f>
        <v>0</v>
      </c>
    </row>
    <row r="10" spans="1:8" ht="30" x14ac:dyDescent="0.25">
      <c r="B10" s="43" t="s">
        <v>43</v>
      </c>
      <c r="C10" s="37" t="s">
        <v>74</v>
      </c>
      <c r="D10" s="54">
        <v>0</v>
      </c>
      <c r="E10" s="38"/>
      <c r="F10" s="46">
        <f>D10</f>
        <v>0</v>
      </c>
      <c r="G10" s="45"/>
      <c r="H10" s="45"/>
    </row>
    <row r="11" spans="1:8" ht="30" x14ac:dyDescent="0.25">
      <c r="B11" s="43" t="s">
        <v>44</v>
      </c>
      <c r="C11" s="37" t="s">
        <v>75</v>
      </c>
      <c r="D11" s="54">
        <v>0</v>
      </c>
      <c r="E11" s="38"/>
      <c r="F11" s="46">
        <f>D11</f>
        <v>0</v>
      </c>
      <c r="G11" s="45"/>
      <c r="H11" s="45"/>
    </row>
    <row r="12" spans="1:8" x14ac:dyDescent="0.25">
      <c r="B12" s="39"/>
      <c r="D12" s="55"/>
    </row>
    <row r="13" spans="1:8" s="41" customFormat="1" x14ac:dyDescent="0.25">
      <c r="B13" s="40" t="s">
        <v>45</v>
      </c>
      <c r="C13" s="41" t="s">
        <v>46</v>
      </c>
      <c r="D13" s="51"/>
    </row>
    <row r="14" spans="1:8" ht="45" x14ac:dyDescent="0.25">
      <c r="B14" s="43" t="s">
        <v>47</v>
      </c>
      <c r="C14" s="37" t="s">
        <v>62</v>
      </c>
      <c r="D14" s="52">
        <v>0</v>
      </c>
      <c r="E14" s="42"/>
      <c r="F14" s="46">
        <f>D14/3</f>
        <v>0</v>
      </c>
      <c r="G14" s="46">
        <f>F14</f>
        <v>0</v>
      </c>
      <c r="H14" s="46">
        <f>F14</f>
        <v>0</v>
      </c>
    </row>
    <row r="15" spans="1:8" x14ac:dyDescent="0.25">
      <c r="B15" s="39"/>
      <c r="D15" s="55"/>
    </row>
    <row r="16" spans="1:8" s="41" customFormat="1" ht="18.75" customHeight="1" x14ac:dyDescent="0.25">
      <c r="B16" s="40" t="s">
        <v>48</v>
      </c>
      <c r="C16" s="41" t="s">
        <v>64</v>
      </c>
      <c r="D16" s="51"/>
    </row>
    <row r="17" spans="2:8" s="41" customFormat="1" ht="78.75" customHeight="1" x14ac:dyDescent="0.25">
      <c r="B17" s="40"/>
      <c r="C17" s="44" t="s">
        <v>65</v>
      </c>
      <c r="D17" s="51"/>
    </row>
    <row r="18" spans="2:8" ht="15" customHeight="1" x14ac:dyDescent="0.25">
      <c r="B18" s="43" t="s">
        <v>49</v>
      </c>
      <c r="C18" s="37" t="s">
        <v>50</v>
      </c>
      <c r="D18" s="52">
        <v>0</v>
      </c>
      <c r="E18" s="42"/>
      <c r="F18" s="46">
        <f>D18</f>
        <v>0</v>
      </c>
      <c r="G18" s="45"/>
      <c r="H18" s="45"/>
    </row>
    <row r="19" spans="2:8" x14ac:dyDescent="0.25">
      <c r="B19" s="43" t="s">
        <v>51</v>
      </c>
      <c r="C19" s="37" t="s">
        <v>54</v>
      </c>
      <c r="D19" s="54">
        <v>0</v>
      </c>
      <c r="F19" s="45"/>
      <c r="G19" s="46">
        <f>D19</f>
        <v>0</v>
      </c>
      <c r="H19" s="45"/>
    </row>
    <row r="20" spans="2:8" x14ac:dyDescent="0.25">
      <c r="B20" s="43" t="s">
        <v>52</v>
      </c>
      <c r="C20" s="37" t="s">
        <v>55</v>
      </c>
      <c r="D20" s="54">
        <v>0</v>
      </c>
      <c r="F20" s="45"/>
      <c r="G20" s="45"/>
      <c r="H20" s="46">
        <f>D20</f>
        <v>0</v>
      </c>
    </row>
    <row r="21" spans="2:8" ht="30" x14ac:dyDescent="0.25">
      <c r="B21" s="43" t="s">
        <v>53</v>
      </c>
      <c r="C21" s="37" t="s">
        <v>76</v>
      </c>
      <c r="D21" s="54">
        <v>0</v>
      </c>
      <c r="F21" s="46">
        <f>D21</f>
        <v>0</v>
      </c>
      <c r="G21" s="45"/>
      <c r="H21" s="45"/>
    </row>
    <row r="22" spans="2:8" x14ac:dyDescent="0.25">
      <c r="B22" s="39"/>
      <c r="D22" s="53"/>
    </row>
    <row r="23" spans="2:8" s="41" customFormat="1" x14ac:dyDescent="0.25">
      <c r="B23" s="40" t="s">
        <v>81</v>
      </c>
      <c r="C23" s="41" t="s">
        <v>56</v>
      </c>
      <c r="D23" s="56"/>
    </row>
    <row r="24" spans="2:8" ht="57.6" customHeight="1" x14ac:dyDescent="0.25">
      <c r="B24" s="39"/>
      <c r="C24" s="37" t="s">
        <v>77</v>
      </c>
      <c r="D24" s="55"/>
    </row>
    <row r="25" spans="2:8" x14ac:dyDescent="0.25">
      <c r="B25" s="39"/>
      <c r="C25" s="37" t="s">
        <v>63</v>
      </c>
      <c r="D25" s="54">
        <v>0</v>
      </c>
      <c r="F25" s="46">
        <f>D25</f>
        <v>0</v>
      </c>
      <c r="G25" s="45"/>
      <c r="H25" s="45"/>
    </row>
    <row r="26" spans="2:8" ht="33.75" customHeight="1" thickBot="1" x14ac:dyDescent="0.3">
      <c r="B26" s="64" t="s">
        <v>66</v>
      </c>
      <c r="C26" s="64"/>
      <c r="D26" s="61"/>
      <c r="E26" s="62"/>
      <c r="F26" s="62"/>
      <c r="G26" s="62"/>
      <c r="H26" s="62"/>
    </row>
    <row r="27" spans="2:8" ht="27" customHeight="1" thickTop="1" x14ac:dyDescent="0.25">
      <c r="B27" s="57"/>
      <c r="C27" s="57"/>
      <c r="D27" s="58"/>
      <c r="E27" s="58"/>
      <c r="F27" s="63" t="s">
        <v>78</v>
      </c>
      <c r="G27" s="63" t="s">
        <v>79</v>
      </c>
      <c r="H27" s="63" t="s">
        <v>80</v>
      </c>
    </row>
    <row r="28" spans="2:8" s="41" customFormat="1" ht="24" customHeight="1" x14ac:dyDescent="0.25">
      <c r="B28" s="59"/>
      <c r="C28" s="60" t="s">
        <v>71</v>
      </c>
      <c r="D28" s="65">
        <f>SUM(D25,D19:D21,D20,D19,D18,D14,D11,D10,D9,D3:D6)</f>
        <v>0</v>
      </c>
      <c r="E28" s="60"/>
      <c r="F28" s="66">
        <f>SUM(F25,F21,F18,F14,F9:F11,F3:F6)</f>
        <v>0</v>
      </c>
      <c r="G28" s="66">
        <f>SUM(G19,G14,G9,G3:G6)</f>
        <v>0</v>
      </c>
      <c r="H28" s="66">
        <f>SUM(H20,H14,H9,H3:H6)</f>
        <v>0</v>
      </c>
    </row>
    <row r="29" spans="2:8" ht="26.25" customHeight="1" x14ac:dyDescent="0.25">
      <c r="B29" s="48"/>
      <c r="C29" s="49" t="s">
        <v>73</v>
      </c>
      <c r="D29" s="65">
        <f>D28*0.21</f>
        <v>0</v>
      </c>
      <c r="F29" s="66">
        <f>F28*0.21</f>
        <v>0</v>
      </c>
      <c r="G29" s="66">
        <f>G28*0.21</f>
        <v>0</v>
      </c>
      <c r="H29" s="66">
        <f>H28*0.21</f>
        <v>0</v>
      </c>
    </row>
    <row r="30" spans="2:8" ht="27.75" customHeight="1" x14ac:dyDescent="0.25">
      <c r="B30" s="39"/>
      <c r="C30" s="41" t="s">
        <v>72</v>
      </c>
      <c r="D30" s="65">
        <f>D28+D29</f>
        <v>0</v>
      </c>
      <c r="F30" s="66">
        <f>F28+F29</f>
        <v>0</v>
      </c>
      <c r="G30" s="66">
        <f>G28+G29</f>
        <v>0</v>
      </c>
      <c r="H30" s="66">
        <f>H28+H29</f>
        <v>0</v>
      </c>
    </row>
    <row r="31" spans="2:8" x14ac:dyDescent="0.25">
      <c r="B31" s="39"/>
    </row>
    <row r="32" spans="2:8" x14ac:dyDescent="0.25">
      <c r="B32" s="39"/>
    </row>
    <row r="33" spans="2:2" x14ac:dyDescent="0.25">
      <c r="B33" s="39"/>
    </row>
    <row r="34" spans="2:2" x14ac:dyDescent="0.25">
      <c r="B34" s="39"/>
    </row>
    <row r="35" spans="2:2" x14ac:dyDescent="0.25">
      <c r="B35" s="39"/>
    </row>
    <row r="36" spans="2:2" x14ac:dyDescent="0.25">
      <c r="B36" s="39"/>
    </row>
    <row r="37" spans="2:2" x14ac:dyDescent="0.25">
      <c r="B37" s="39"/>
    </row>
    <row r="38" spans="2:2" x14ac:dyDescent="0.25">
      <c r="B38" s="39"/>
    </row>
    <row r="39" spans="2:2" x14ac:dyDescent="0.25">
      <c r="B39" s="39"/>
    </row>
    <row r="40" spans="2:2" x14ac:dyDescent="0.25">
      <c r="B40" s="39"/>
    </row>
    <row r="41" spans="2:2" x14ac:dyDescent="0.25">
      <c r="B41" s="39"/>
    </row>
    <row r="42" spans="2:2" x14ac:dyDescent="0.25">
      <c r="B42" s="39"/>
    </row>
    <row r="43" spans="2:2" x14ac:dyDescent="0.25">
      <c r="B43" s="39"/>
    </row>
    <row r="44" spans="2:2" x14ac:dyDescent="0.25">
      <c r="B44" s="39"/>
    </row>
    <row r="45" spans="2:2" x14ac:dyDescent="0.25">
      <c r="B45" s="39"/>
    </row>
    <row r="46" spans="2:2" x14ac:dyDescent="0.25">
      <c r="B46" s="39"/>
    </row>
    <row r="47" spans="2:2" x14ac:dyDescent="0.25">
      <c r="B47" s="39"/>
    </row>
    <row r="48" spans="2:2" x14ac:dyDescent="0.25">
      <c r="B48" s="39"/>
    </row>
    <row r="49" spans="2:2" x14ac:dyDescent="0.25">
      <c r="B49" s="39"/>
    </row>
    <row r="50" spans="2:2" x14ac:dyDescent="0.25">
      <c r="B50" s="39"/>
    </row>
    <row r="51" spans="2:2" x14ac:dyDescent="0.25">
      <c r="B51" s="39"/>
    </row>
    <row r="52" spans="2:2" x14ac:dyDescent="0.25">
      <c r="B52" s="39"/>
    </row>
    <row r="53" spans="2:2" x14ac:dyDescent="0.25">
      <c r="B53" s="39"/>
    </row>
    <row r="54" spans="2:2" x14ac:dyDescent="0.25">
      <c r="B54" s="39"/>
    </row>
    <row r="55" spans="2:2" x14ac:dyDescent="0.25">
      <c r="B55" s="39"/>
    </row>
    <row r="56" spans="2:2" x14ac:dyDescent="0.25">
      <c r="B56" s="39"/>
    </row>
    <row r="57" spans="2:2" x14ac:dyDescent="0.25">
      <c r="B57" s="39"/>
    </row>
    <row r="58" spans="2:2" x14ac:dyDescent="0.25">
      <c r="B58" s="39"/>
    </row>
    <row r="59" spans="2:2" x14ac:dyDescent="0.25">
      <c r="B59" s="39"/>
    </row>
  </sheetData>
  <mergeCells count="1">
    <mergeCell ref="B26:C26"/>
  </mergeCells>
  <phoneticPr fontId="7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PH_OBNOVA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2025-01-22T09:30:43Z</dcterms:created>
  <dcterms:modified xsi:type="dcterms:W3CDTF">2025-03-21T10:50:26Z</dcterms:modified>
  <cp:category/>
  <cp:contentStatus/>
</cp:coreProperties>
</file>