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840" tabRatio="736" activeTab="0"/>
  </bookViews>
  <sheets>
    <sheet name="Rekapitulace stavby" sheetId="1" r:id="rId1"/>
    <sheet name="SO 01 A - Zateplení fasády" sheetId="2" r:id="rId2"/>
    <sheet name="SO 01 B - Zateplení střechy" sheetId="3" r:id="rId3"/>
    <sheet name="SO 01 C - Zpevněné plochy" sheetId="4" r:id="rId4"/>
    <sheet name="VRN - Vedlejší rozpočtové..." sheetId="5" r:id="rId5"/>
    <sheet name="Pokyny pro vyplnění" sheetId="6" r:id="rId6"/>
  </sheets>
  <definedNames>
    <definedName name="_xlnm._FilterDatabase" localSheetId="1" hidden="1">'SO 01 A - Zateplení fasády'!$C$96:$K$761</definedName>
    <definedName name="_xlnm._FilterDatabase" localSheetId="2" hidden="1">'SO 01 B - Zateplení střechy'!$C$102:$K$645</definedName>
    <definedName name="_xlnm._FilterDatabase" localSheetId="3" hidden="1">'SO 01 C - Zpevněné plochy'!$C$96:$K$234</definedName>
    <definedName name="_xlnm._FilterDatabase" localSheetId="4" hidden="1">'VRN - Vedlejší rozpočtové...'!$C$84:$K$102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Area" localSheetId="1">'SO 01 A - Zateplení fasády'!$C$4:$J$41,'SO 01 A - Zateplení fasády'!$C$47:$J$76,'SO 01 A - Zateplení fasády'!$C$82:$K$761</definedName>
    <definedName name="_xlnm.Print_Area" localSheetId="2">'SO 01 B - Zateplení střechy'!$C$4:$J$41,'SO 01 B - Zateplení střechy'!$C$47:$J$82,'SO 01 B - Zateplení střechy'!$C$88:$K$645</definedName>
    <definedName name="_xlnm.Print_Area" localSheetId="3">'SO 01 C - Zpevněné plochy'!$C$4:$J$41,'SO 01 C - Zpevněné plochy'!$C$47:$J$76,'SO 01 C - Zpevněné plochy'!$C$82:$K$234</definedName>
    <definedName name="_xlnm.Print_Area" localSheetId="4">'VRN - Vedlejší rozpočtové...'!$C$4:$J$39,'VRN - Vedlejší rozpočtové...'!$C$45:$J$66,'VRN - Vedlejší rozpočtové...'!$C$72:$K$102</definedName>
    <definedName name="_xlnm.Print_Titles" localSheetId="0">'Rekapitulace stavby'!$52:$52</definedName>
    <definedName name="_xlnm.Print_Titles" localSheetId="1">'SO 01 A - Zateplení fasády'!$96:$96</definedName>
    <definedName name="_xlnm.Print_Titles" localSheetId="2">'SO 01 B - Zateplení střechy'!$102:$102</definedName>
    <definedName name="_xlnm.Print_Titles" localSheetId="3">'SO 01 C - Zpevněné plochy'!$96:$96</definedName>
    <definedName name="_xlnm.Print_Titles" localSheetId="4">'VRN - Vedlejší rozpočtové...'!$84:$84</definedName>
  </definedNames>
  <calcPr calcId="191029"/>
</workbook>
</file>

<file path=xl/sharedStrings.xml><?xml version="1.0" encoding="utf-8"?>
<sst xmlns="http://schemas.openxmlformats.org/spreadsheetml/2006/main" count="14046" uniqueCount="1862">
  <si>
    <t>Export Komplet</t>
  </si>
  <si>
    <t>VZ</t>
  </si>
  <si>
    <t>2.0</t>
  </si>
  <si>
    <t>ZAMOK</t>
  </si>
  <si>
    <t>False</t>
  </si>
  <si>
    <t>{7da30e79-0521-46bf-887c-971f3f6ceca9}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</si>
  <si>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</si>
  <si>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</si>
  <si>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</si>
  <si>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</si>
  <si>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</si>
  <si>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</si>
  <si>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</si>
  <si>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</si>
  <si>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2023_16_rev01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</si>
  <si>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</si>
  <si>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</si>
  <si>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BD Severní I 2914/2 - snížení energetické náročnosti budovy - revize 01</t>
  </si>
  <si>
    <t>KSO:</t>
  </si>
  <si>
    <t/>
  </si>
  <si>
    <t>CC-CZ:</t>
  </si>
  <si>
    <t>Místo:</t>
  </si>
  <si>
    <t>k.ú. Záběhlice, č.par. 3049/8, 3049/45</t>
  </si>
  <si>
    <t>Datum:</t>
  </si>
  <si>
    <t>13. 5. 2024</t>
  </si>
  <si>
    <t>Zadavatel:</t>
  </si>
  <si>
    <t>IČ:</t>
  </si>
  <si>
    <t>00063584</t>
  </si>
  <si>
    <t>MČ Praha 4</t>
  </si>
  <si>
    <t>DIČ:</t>
  </si>
  <si>
    <t>Uchazeč:</t>
  </si>
  <si>
    <t>Vyplň údaj</t>
  </si>
  <si>
    <t>Projektant:</t>
  </si>
  <si>
    <t>25730037</t>
  </si>
  <si>
    <t>Architektonická kancelář Křivka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</si>
  <si>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</si>
  <si>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</si>
  <si>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</si>
  <si>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</si>
  <si>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</si>
  <si>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</si>
  <si>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</si>
  <si>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</si>
  <si>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</si>
  <si>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</si>
  <si>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</si>
  <si>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</si>
  <si>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</si>
  <si>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</si>
  <si>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</si>
  <si>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</si>
  <si>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</si>
  <si>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</si>
  <si>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</si>
  <si>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</si>
  <si>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</si>
  <si>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</si>
  <si>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</si>
  <si>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</si>
  <si>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</si>
  <si>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</si>
  <si>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</si>
  <si>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</si>
  <si>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</si>
  <si>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</si>
  <si>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</si>
  <si>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</si>
  <si>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</si>
  <si>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</si>
  <si>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</si>
  <si>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</si>
  <si>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</si>
  <si>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</si>
  <si>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</si>
  <si>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</si>
  <si>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</si>
  <si>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</si>
  <si>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</si>
  <si>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</si>
  <si>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Stavební práce</t>
  </si>
  <si>
    <t>STA</t>
  </si>
  <si>
    <t>1</t>
  </si>
  <si>
    <t>{c135994e-d010-49b7-ac1f-b3c6149eea68}</t>
  </si>
  <si>
    <t>/</t>
  </si>
  <si>
    <t>SO 01 A</t>
  </si>
  <si>
    <t>Zateplení fasády</t>
  </si>
  <si>
    <t>Soupis</t>
  </si>
  <si>
    <t>2</t>
  </si>
  <si>
    <t>{c03a8f6f-edca-4a86-a569-56788d323e02}</t>
  </si>
  <si>
    <t>SO 01 B</t>
  </si>
  <si>
    <t>Zateplení střechy</t>
  </si>
  <si>
    <t>{fa76a9ed-7e59-4812-a4d8-0097b9115794}</t>
  </si>
  <si>
    <t>SO 01 C</t>
  </si>
  <si>
    <t>Zpevněné plochy</t>
  </si>
  <si>
    <t>{17eed353-4e9e-4102-b086-079a6211ccdc}</t>
  </si>
  <si>
    <t>VRN</t>
  </si>
  <si>
    <t>Vedlejší rozpočtové náklady</t>
  </si>
  <si>
    <t>VON</t>
  </si>
  <si>
    <t>{825a080b-e1a0-40a4-940d-6f21f8b140f6}</t>
  </si>
  <si>
    <t>KRYCÍ LIST SOUPISU PRACÍ</t>
  </si>
  <si>
    <t>Objekt:</t>
  </si>
  <si>
    <t>SO 01 - Stavební práce</t>
  </si>
  <si>
    <t>Soupis:</t>
  </si>
  <si>
    <t>SO 01 A - Zateplení fasády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</si>
  <si>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</si>
  <si>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</si>
  <si>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</si>
  <si>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</si>
  <si>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</si>
  <si>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</si>
  <si>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</si>
  <si>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</si>
  <si>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</si>
  <si>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</si>
  <si>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</si>
  <si>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</si>
  <si>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</si>
  <si>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</si>
  <si>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</si>
  <si>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</si>
  <si>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</si>
  <si>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</si>
  <si>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</si>
  <si>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</si>
  <si>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</si>
  <si>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</si>
  <si>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</si>
  <si>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</si>
  <si>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</si>
  <si>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</si>
  <si>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</si>
  <si>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</si>
  <si>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</si>
  <si>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</si>
  <si>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</si>
  <si>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</si>
  <si>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</si>
  <si>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</si>
  <si>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</si>
  <si>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</si>
  <si>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</si>
  <si>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</si>
  <si>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2023 01</t>
  </si>
  <si>
    <t>4</t>
  </si>
  <si>
    <t>1797410195</t>
  </si>
  <si>
    <t>Online PSC</t>
  </si>
  <si>
    <t>https://podminky.urs.cz/item/CS_URS_2023_01/310238211</t>
  </si>
  <si>
    <t>VV</t>
  </si>
  <si>
    <t>1.NP Půdorys - návrh</t>
  </si>
  <si>
    <t>ozn. B - Zaslepení stávajícího odvětrání prádelny</t>
  </si>
  <si>
    <t>0,5*0,375</t>
  </si>
  <si>
    <t>Součet</t>
  </si>
  <si>
    <t>6</t>
  </si>
  <si>
    <t>Úpravy povrchů, podlahy a osazování výplní</t>
  </si>
  <si>
    <t>629991012</t>
  </si>
  <si>
    <t>Zakrytí vnějších ploch před znečištěním včetně pozdějšího odkrytí výplní otvorů a svislých ploch fólií přilepenou na začišťovací lištu</t>
  </si>
  <si>
    <t>m2</t>
  </si>
  <si>
    <t>-2101025827</t>
  </si>
  <si>
    <t>https://podminky.urs.cz/item/CS_URS_2023_01/629991012</t>
  </si>
  <si>
    <t>1.NP</t>
  </si>
  <si>
    <t>1,5*0,75*10</t>
  </si>
  <si>
    <t>3,14*0,45*0,45</t>
  </si>
  <si>
    <t>0,5*0,75*2</t>
  </si>
  <si>
    <t>1,5*2,2</t>
  </si>
  <si>
    <t>1,0*0,75*4</t>
  </si>
  <si>
    <t>Mezisoučet</t>
  </si>
  <si>
    <t>2.NP</t>
  </si>
  <si>
    <t>(0,9*2,3+1,5*1,5)*4</t>
  </si>
  <si>
    <t>1,5*1,5*11</t>
  </si>
  <si>
    <t>2,1*1,5</t>
  </si>
  <si>
    <t>3. - 12.NP</t>
  </si>
  <si>
    <t>45,18*10</t>
  </si>
  <si>
    <t>629995101</t>
  </si>
  <si>
    <t>Očištění vnějších ploch tlakovou vodou omytím</t>
  </si>
  <si>
    <t>-1455028192</t>
  </si>
  <si>
    <t>https://podminky.urs.cz/item/CS_URS_2023_01/629995101</t>
  </si>
  <si>
    <t>plocha stávající fasády 1. - 12.NP, vč. části pod UT</t>
  </si>
  <si>
    <t>"plocha, odměřeno v CADu" 780,2+753,0+754,3+733,0</t>
  </si>
  <si>
    <t>"výklenky 1.NP boky" 0,75*(2,6+3,4+3,4+1,8)*2</t>
  </si>
  <si>
    <t>"výklenky 1.NP podhled" 0,75*5,0*4</t>
  </si>
  <si>
    <t>"výklenky vstup" 0,4*3,4*4</t>
  </si>
  <si>
    <t>"boky lodžie" 0,75*2,65*2*4*11</t>
  </si>
  <si>
    <t>"podhled lodžie" (0,9*5,3+0,2*0,15*2)*4*12</t>
  </si>
  <si>
    <t>"podhled vstup" 4,16*1,28+(1,28*2+4,16)*0,2</t>
  </si>
  <si>
    <t>"průvlak lodžie boky" 5,3*0,16*2*4</t>
  </si>
  <si>
    <t>"přesahy lodžie boky" 0,2*0,2*2*4*11</t>
  </si>
  <si>
    <t>"podhled římsa" (23,15+21,75)*2*0,3</t>
  </si>
  <si>
    <t>odpočet otvorů 1.NP</t>
  </si>
  <si>
    <t>-1,5*0,75*10</t>
  </si>
  <si>
    <t>-3,14*0,45*0,45</t>
  </si>
  <si>
    <t>-0,5*0,75*2</t>
  </si>
  <si>
    <t>-1,5*2,2</t>
  </si>
  <si>
    <t>-1,0*0,75*4</t>
  </si>
  <si>
    <t>odpočet otvorů 2.NP</t>
  </si>
  <si>
    <t>-(0,9*2,3+1,5*1,5)*4</t>
  </si>
  <si>
    <t>-1,5*1,5*11</t>
  </si>
  <si>
    <t>-2,1*1,5</t>
  </si>
  <si>
    <t>odpočet otvorů 3. - 12.NP</t>
  </si>
  <si>
    <t>-45,18*10</t>
  </si>
  <si>
    <t>ostění 1.NP</t>
  </si>
  <si>
    <t>(1,5+0,75*2)*0,125*10</t>
  </si>
  <si>
    <t>2*3,14*0,225*0,125</t>
  </si>
  <si>
    <t>(0,5+0,75*2)*0,125*2</t>
  </si>
  <si>
    <t>(1,5+2,2*2)*0,125</t>
  </si>
  <si>
    <t>(1,0+0,75*2)*0,125*4</t>
  </si>
  <si>
    <t>ostění 2.NP</t>
  </si>
  <si>
    <t>(2,4+2,3*2)*0,125*4</t>
  </si>
  <si>
    <t>1,5*3*0,125*11</t>
  </si>
  <si>
    <t>(2,1+1,5*2)*0,125</t>
  </si>
  <si>
    <t>ostění 3. - 12.NP</t>
  </si>
  <si>
    <t>10,326*10</t>
  </si>
  <si>
    <t>619995001</t>
  </si>
  <si>
    <t>Začištění omítek (s dodáním hmot) kolem oken, dveří, podlah, obkladů apod.</t>
  </si>
  <si>
    <t>m</t>
  </si>
  <si>
    <t>-863131764</t>
  </si>
  <si>
    <t>https://podminky.urs.cz/item/CS_URS_2023_01/619995001</t>
  </si>
  <si>
    <t xml:space="preserve">vnitřní omítky po osazení nových výplní </t>
  </si>
  <si>
    <t>(0,5+0,75)*2*2</t>
  </si>
  <si>
    <t>(1,0+07,5)*2*4</t>
  </si>
  <si>
    <t>(1,5*0,75)*2*10</t>
  </si>
  <si>
    <t>1,5+2,2*2</t>
  </si>
  <si>
    <t>5</t>
  </si>
  <si>
    <t>621131121</t>
  </si>
  <si>
    <t>Podkladní a spojovací vrstva vnějších omítaných ploch penetrace nanášená ručně podhledů</t>
  </si>
  <si>
    <t>1420176411</t>
  </si>
  <si>
    <t>https://podminky.urs.cz/item/CS_URS_2023_01/621131121</t>
  </si>
  <si>
    <t>621321121</t>
  </si>
  <si>
    <t>Omítka vápenocementová vnějších ploch nanášená ručně jednovrstvá, tloušťky do 15 mm hladká podhledů</t>
  </si>
  <si>
    <t>-1798971447</t>
  </si>
  <si>
    <t>https://podminky.urs.cz/item/CS_URS_2023_01/621321121</t>
  </si>
  <si>
    <t>lodžie čelní strana</t>
  </si>
  <si>
    <t>(5,4+0,2*2)*0,15*4*11</t>
  </si>
  <si>
    <t>lodžie spodní strana</t>
  </si>
  <si>
    <t>(0,9*5,3+0,2*0,15*2)*4*12</t>
  </si>
  <si>
    <t>7</t>
  </si>
  <si>
    <t>622325111</t>
  </si>
  <si>
    <t>Oprava vápenné omítky vnějších ploch stupně členitosti 1 hladké stěn, v rozsahu opravované plochy do 10%</t>
  </si>
  <si>
    <t>-583305701</t>
  </si>
  <si>
    <t>https://podminky.urs.cz/item/CS_URS_2023_01/622325111</t>
  </si>
  <si>
    <t>P</t>
  </si>
  <si>
    <t>Poznámka k položce:
vč. penetrace</t>
  </si>
  <si>
    <t>"viz Otlučení do 10%" 2594,838</t>
  </si>
  <si>
    <t>8</t>
  </si>
  <si>
    <t>622325113</t>
  </si>
  <si>
    <t>Oprava vápenné omítky vnějších ploch stupně členitosti 1 hladké stěn, v rozsahu opravované plochy přes 30 do 50%</t>
  </si>
  <si>
    <t>1566922614</t>
  </si>
  <si>
    <t>https://podminky.urs.cz/item/CS_URS_2023_01/622325113</t>
  </si>
  <si>
    <t>9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</si>
  <si>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</si>
  <si>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</si>
  <si>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-1706143557</t>
  </si>
  <si>
    <t>https://podminky.urs.cz/item/CS_URS_2023_01/622211011</t>
  </si>
  <si>
    <t>skladba F4 - soklová stěna do v. 0,6 m od UT</t>
  </si>
  <si>
    <t>"plocha" (22,71+21,91)*2*1,2</t>
  </si>
  <si>
    <t>"výklenky boky" 0,75*1,2*2*4</t>
  </si>
  <si>
    <t>"výklenky vstup" 0,4*1,2*4</t>
  </si>
  <si>
    <t>"sokl lodžie" (5,0+(0,75+0,23)*2)*44*0,19</t>
  </si>
  <si>
    <t>10</t>
  </si>
  <si>
    <t>M</t>
  </si>
  <si>
    <t>28376442</t>
  </si>
  <si>
    <t>deska XPS hrana rovná a strukturovaný povrch 300kPa tl 80mm</t>
  </si>
  <si>
    <t>716977375</t>
  </si>
  <si>
    <t>174,393*1,05 'Přepočtené koeficientem množství</t>
  </si>
  <si>
    <t>11</t>
  </si>
  <si>
    <t>622151021</t>
  </si>
  <si>
    <t>Penetrační nátěr vnějších pastovitých tenkovrstvých omítek mozaikových akrylátový stěn</t>
  </si>
  <si>
    <t>-685852319</t>
  </si>
  <si>
    <t>https://podminky.urs.cz/item/CS_URS_2023_01/622151021</t>
  </si>
  <si>
    <t>"plocha" (22,71+21,91)*2*0,6</t>
  </si>
  <si>
    <t>"výklenky boky" 0,75*0,6*2*4</t>
  </si>
  <si>
    <t>"výklenky vstup" 0,4*0,6*4</t>
  </si>
  <si>
    <t>622511112</t>
  </si>
  <si>
    <t>Omítka tenkovrstvá akrylátová vnějších ploch probarvená bez penetrace mozaiková střednězrnná stěn</t>
  </si>
  <si>
    <t>1103503553</t>
  </si>
  <si>
    <t>https://podminky.urs.cz/item/CS_URS_2023_01/622511112</t>
  </si>
  <si>
    <t>13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</si>
  <si>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</si>
  <si>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</si>
  <si>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-1484431933</t>
  </si>
  <si>
    <t>https://podminky.urs.cz/item/CS_URS_2023_01/622221011</t>
  </si>
  <si>
    <t>skladba F1 - boční stěna lodžie</t>
  </si>
  <si>
    <t>výklenky 1.NP boky</t>
  </si>
  <si>
    <t>(0,75+0,5)*2,1*2</t>
  </si>
  <si>
    <t>(0,75+0,5)*0,6*2</t>
  </si>
  <si>
    <t>(0,75+0,5)*1,3*2</t>
  </si>
  <si>
    <t>výklenky 1.NP plocha</t>
  </si>
  <si>
    <t>5,0*(2,1*2+0,6+1,3)</t>
  </si>
  <si>
    <t>-0,94*0,72*4</t>
  </si>
  <si>
    <t>-1,44*0,72</t>
  </si>
  <si>
    <t>vstup 1.NP</t>
  </si>
  <si>
    <t>(3,6+0,34*4)*2,65</t>
  </si>
  <si>
    <t>-1,44*2,2</t>
  </si>
  <si>
    <t>průběžná boční stěna lodžie</t>
  </si>
  <si>
    <t>0,5*2*31,0*4</t>
  </si>
  <si>
    <t>boky lodžie</t>
  </si>
  <si>
    <t>0,71*2*2,65*4*11</t>
  </si>
  <si>
    <t>skladba AT - skladba atiky</t>
  </si>
  <si>
    <t>"atika vnější strana" (20,185+22,51)*2*0,5</t>
  </si>
  <si>
    <t>14</t>
  </si>
  <si>
    <t>621221011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</si>
  <si>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40 do 80 mm</t>
  </si>
  <si>
    <t>1015046857</t>
  </si>
  <si>
    <t>https://podminky.urs.cz/item/CS_URS_2023_01/621221011</t>
  </si>
  <si>
    <t>skladba P2 - podlaha lodžie</t>
  </si>
  <si>
    <t>"podhled lodžie" 0,82*5,0*4*11</t>
  </si>
  <si>
    <t>"podhled lodžie 12.NP" (0,82+0,12+0,16)*5,0*4</t>
  </si>
  <si>
    <t>"podhled římsa" (20,185+22,51)*2*0,38</t>
  </si>
  <si>
    <t>"stříška nad vstupem" 4,16*1,16+(4,16+1,16*2)*0,2</t>
  </si>
  <si>
    <t>15</t>
  </si>
  <si>
    <t>63141466</t>
  </si>
  <si>
    <t>deska tepelně izolační minerální kontaktních fasád podélné vlákno λ=0,037 tl 80mm</t>
  </si>
  <si>
    <t>527110958</t>
  </si>
  <si>
    <t>240,97+384,249</t>
  </si>
  <si>
    <t>625,219*1,05 'Přepočtené koeficientem množství</t>
  </si>
  <si>
    <t>16</t>
  </si>
  <si>
    <t>622221021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</si>
  <si>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</si>
  <si>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76727625</t>
  </si>
  <si>
    <t>https://podminky.urs.cz/item/CS_URS_2023_01/622221021</t>
  </si>
  <si>
    <t>skladba F2 - obvodová stěna od v. 0,6 m nad UT</t>
  </si>
  <si>
    <t>2.-12.NP</t>
  </si>
  <si>
    <t>(19,625+3,085+19,825+2,085-0,16)*2*30,63</t>
  </si>
  <si>
    <t>25,4+7,5+32,8+4,3+18,4+2,6+16,1+3,5</t>
  </si>
  <si>
    <t>průběžná boční stěna lodžie (čelo)</t>
  </si>
  <si>
    <t>-0,375*2*30,63*4</t>
  </si>
  <si>
    <t>čelo desky lodžie</t>
  </si>
  <si>
    <t>-5,3*0,15*4*11</t>
  </si>
  <si>
    <t>-38,88*10</t>
  </si>
  <si>
    <t>17</t>
  </si>
  <si>
    <t>63141469</t>
  </si>
  <si>
    <t>deska tepelně izolační minerální kontaktních fasád podélné vlákno λ=0,037 tl 120mm</t>
  </si>
  <si>
    <t>-548369198</t>
  </si>
  <si>
    <t>2260,734*1,05 'Přepočtené koeficientem množství</t>
  </si>
  <si>
    <t>18</t>
  </si>
  <si>
    <t>622212051</t>
  </si>
  <si>
    <t>Montáž kontaktního zateplení vnějšího ostění, nadpraží nebo parapetu lepením z polystyrenových desek hloubky špalet přes 200 do 400 mm, tloušťky desek do 40 mm</t>
  </si>
  <si>
    <t>-275574105</t>
  </si>
  <si>
    <t>https://podminky.urs.cz/item/CS_URS_2023_01/622212051</t>
  </si>
  <si>
    <t>(1,5+0,75)*2*10</t>
  </si>
  <si>
    <t>2*3,14*0,225</t>
  </si>
  <si>
    <t>(1,5+2,2*2)</t>
  </si>
  <si>
    <t>(1,0+0,75)*2*4</t>
  </si>
  <si>
    <t>(2,4+2,3*2)*4</t>
  </si>
  <si>
    <t>1,5*4*11</t>
  </si>
  <si>
    <t>(2,1+1,5)*2</t>
  </si>
  <si>
    <t>101,2*10</t>
  </si>
  <si>
    <t>pomocně pro pás XPS na podlaze lodžie</t>
  </si>
  <si>
    <t>"1 lodžie" 5,0+(0,75+0,23)*2</t>
  </si>
  <si>
    <t>"43 lodžií" 6,96*43</t>
  </si>
  <si>
    <t>pomocně pro čelo desky lodžie</t>
  </si>
  <si>
    <t>(5,3+0,15*2)*4*11</t>
  </si>
  <si>
    <t>19</t>
  </si>
  <si>
    <t>28376385</t>
  </si>
  <si>
    <t>deska XPS hrana rovná polo či pero drážka a hladký povrch</t>
  </si>
  <si>
    <t>-639855480</t>
  </si>
  <si>
    <t>ostění, nadpraží, tl. 30 mm</t>
  </si>
  <si>
    <t>(71,313+101,2+1012,0)*0,245*0,03</t>
  </si>
  <si>
    <t>pomocně pro pás XPS na podlaze lodžie, tl. 20 mm</t>
  </si>
  <si>
    <t>306,24*0,3*0,02</t>
  </si>
  <si>
    <t>0,87*0,1*0,02*44</t>
  </si>
  <si>
    <t>pomocně pro čelo desky lodžie, tl. 40 mm</t>
  </si>
  <si>
    <t>246,4*0,21*0,04</t>
  </si>
  <si>
    <t>12,69*1,05 'Přepočtené koeficientem množství</t>
  </si>
  <si>
    <t>20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</si>
  <si>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</si>
  <si>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</si>
  <si>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545079745</t>
  </si>
  <si>
    <t>https://podminky.urs.cz/item/CS_URS_2023_01/622143004</t>
  </si>
  <si>
    <t>28342205</t>
  </si>
  <si>
    <t>profil začišťovací PVC 6mm s výztužnou tkaninou pro ostění ETICS</t>
  </si>
  <si>
    <t>146746404</t>
  </si>
  <si>
    <t>800*1,05 'Přepočtené koeficientem množství</t>
  </si>
  <si>
    <t>22</t>
  </si>
  <si>
    <t>622252001</t>
  </si>
  <si>
    <t>Montáž profilů kontaktního zateplení zakládacích soklových připevněných hmoždinkami</t>
  </si>
  <si>
    <t>1750642439</t>
  </si>
  <si>
    <t>https://podminky.urs.cz/item/CS_URS_2023_01/622252001</t>
  </si>
  <si>
    <t>23</t>
  </si>
  <si>
    <t>59051649</t>
  </si>
  <si>
    <t>profil zakládací Al tl 0,7mm pro ETICS pro izolant tl 120mm</t>
  </si>
  <si>
    <t>1458143366</t>
  </si>
  <si>
    <t>300*1,05 'Přepočtené koeficientem množství</t>
  </si>
  <si>
    <t>24</t>
  </si>
  <si>
    <t>622252002</t>
  </si>
  <si>
    <t>Montáž profilů kontaktního zateplení ostatních stěnových, dilatačních apod. lepených do tmelu</t>
  </si>
  <si>
    <t>1072728131</t>
  </si>
  <si>
    <t>https://podminky.urs.cz/item/CS_URS_2023_01/622252002</t>
  </si>
  <si>
    <t>"LT lišta" 700,0</t>
  </si>
  <si>
    <t>"rohová lišta" 2700,0</t>
  </si>
  <si>
    <t>25</t>
  </si>
  <si>
    <t>59051510</t>
  </si>
  <si>
    <t>profil začišťovací s okapnicí PVC s výztužnou tkaninou pro nadpraží ETICS</t>
  </si>
  <si>
    <t>652807851</t>
  </si>
  <si>
    <t>700*1,05 'Přepočtené koeficientem množství</t>
  </si>
  <si>
    <t>26</t>
  </si>
  <si>
    <t>63127466</t>
  </si>
  <si>
    <t>profil rohový Al 23x23mm s výztužnou tkaninou š 100mm pro ETICS</t>
  </si>
  <si>
    <t>-1484345285</t>
  </si>
  <si>
    <t>2700*1,05 'Přepočtené koeficientem množství</t>
  </si>
  <si>
    <t>27</t>
  </si>
  <si>
    <t>622531R22</t>
  </si>
  <si>
    <t>Omítka tenkovrstvá hlazená, ušlechtilá, vnějších ploch probarvená 2,0 mm, styky dvou barev, vč. penetrace</t>
  </si>
  <si>
    <t>-1785189546</t>
  </si>
  <si>
    <t>(19,625+3,085+19,825+2,085)*2*31,3</t>
  </si>
  <si>
    <t>45,33+49,5+25,7+28,7</t>
  </si>
  <si>
    <t>-1,44*0,72*10</t>
  </si>
  <si>
    <t>-0,44*0,72*2</t>
  </si>
  <si>
    <t>-(0,84*2,3+1,5*1,47)*4</t>
  </si>
  <si>
    <t>-1,44*1,47*11</t>
  </si>
  <si>
    <t>2,04*1,47</t>
  </si>
  <si>
    <t>-36,834*10</t>
  </si>
  <si>
    <t>(1,44+0,72*2)*0,245*10</t>
  </si>
  <si>
    <t>(0,44+0,72*2)*0,245*2</t>
  </si>
  <si>
    <t>(1,44+2,2*2)*0,245</t>
  </si>
  <si>
    <t>(0,94+0,72*2)*0,245*4</t>
  </si>
  <si>
    <t>(2,34+2,3*2)*0,125*4</t>
  </si>
  <si>
    <t>(1,44+1,47*2)*0,125*11</t>
  </si>
  <si>
    <t>(2,04+1,47*2)*0,125</t>
  </si>
  <si>
    <t>ostění 3.-12.NP</t>
  </si>
  <si>
    <t>10,116*10</t>
  </si>
  <si>
    <t>podhled lodžie 1.NP</t>
  </si>
  <si>
    <t>4,84*0,75*4</t>
  </si>
  <si>
    <t>podhled lodžie 2.-12.NP</t>
  </si>
  <si>
    <t>4,84*0,82*4*11</t>
  </si>
  <si>
    <t>podhled římsa</t>
  </si>
  <si>
    <t>(20,185+22,51)*2*0,3</t>
  </si>
  <si>
    <t>výklenky vstup</t>
  </si>
  <si>
    <t>0,34*4*2,6</t>
  </si>
  <si>
    <t>0,75*(2,1*2+0,6+1,3)*2</t>
  </si>
  <si>
    <t>0,71*2*2,5*4*11</t>
  </si>
  <si>
    <t>stříška nad vstupem</t>
  </si>
  <si>
    <t>4,16*1,16+(4,16+1,16*2)*0,3</t>
  </si>
  <si>
    <t>odpočet bílá omítka</t>
  </si>
  <si>
    <t>-745,58</t>
  </si>
  <si>
    <t>28</t>
  </si>
  <si>
    <t>622531R23</t>
  </si>
  <si>
    <t>Omítka tenkovrstvá hlazená, ušlechtilá, vnějších ploch bílá 2,0 mm, styky dvou barev, vč. penetrace</t>
  </si>
  <si>
    <t>-314198747</t>
  </si>
  <si>
    <t>vnitřní stěny lodžií, 1 ks</t>
  </si>
  <si>
    <t>(4,84+0,74*2)*2,5</t>
  </si>
  <si>
    <t>4,84*0,74</t>
  </si>
  <si>
    <t>-(0,84*2,3+1,5*1,47)</t>
  </si>
  <si>
    <t>(2,34+2,3*2)*0,245</t>
  </si>
  <si>
    <t>"43 ks" 16,945*43</t>
  </si>
  <si>
    <t>29</t>
  </si>
  <si>
    <t>621251105</t>
  </si>
  <si>
    <t>Montáž kontaktního zateplení lepením a mechanickým kotvením Příplatek k cenám za zápustnou montáž kotev s použitím tepelněizolačních zátek na vnější podhledy z minerální vlny</t>
  </si>
  <si>
    <t>818699090</t>
  </si>
  <si>
    <t>https://podminky.urs.cz/item/CS_URS_2023_01/621251105</t>
  </si>
  <si>
    <t>30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</si>
  <si>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</si>
  <si>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</si>
  <si>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-1850748668</t>
  </si>
  <si>
    <t>https://podminky.urs.cz/item/CS_URS_2023_01/622251105</t>
  </si>
  <si>
    <t>384,249+2260,734</t>
  </si>
  <si>
    <t>31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</si>
  <si>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</si>
  <si>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</si>
  <si>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342246392</t>
  </si>
  <si>
    <t>https://podminky.urs.cz/item/CS_URS_2023_01/622251101</t>
  </si>
  <si>
    <t>174,394</t>
  </si>
  <si>
    <t>ostění, nadpraží</t>
  </si>
  <si>
    <t>(71,313+101,2+1012,0)*0,245</t>
  </si>
  <si>
    <t>306,24*0,3</t>
  </si>
  <si>
    <t>0,87*0,1*44</t>
  </si>
  <si>
    <t>246,4*0,21</t>
  </si>
  <si>
    <t>32</t>
  </si>
  <si>
    <t>631342R12</t>
  </si>
  <si>
    <t>Cementová litá pěna ve spádu tl. 20 až 40 mm, vč. penetrace podkladu</t>
  </si>
  <si>
    <t>-511087312</t>
  </si>
  <si>
    <t>4,7*0,03*44</t>
  </si>
  <si>
    <t>33</t>
  </si>
  <si>
    <t>631351101</t>
  </si>
  <si>
    <t>Bednění v podlahách rýh a hran zřízení</t>
  </si>
  <si>
    <t>-748149243</t>
  </si>
  <si>
    <t>https://podminky.urs.cz/item/CS_URS_2023_01/631351101</t>
  </si>
  <si>
    <t>podlaha lodžie</t>
  </si>
  <si>
    <t>(5,3+0,15*2)*0,02*44</t>
  </si>
  <si>
    <t>34</t>
  </si>
  <si>
    <t>631351102</t>
  </si>
  <si>
    <t>Bednění v podlahách rýh a hran odstranění</t>
  </si>
  <si>
    <t>560542672</t>
  </si>
  <si>
    <t>https://podminky.urs.cz/item/CS_URS_2023_01/631351102</t>
  </si>
  <si>
    <t>35</t>
  </si>
  <si>
    <t>644941121</t>
  </si>
  <si>
    <t>Montáž průvětrníků nebo mřížek odvětrávacích montáž průchodky (trubky) se zhotovením otvoru v tepelné izolaci</t>
  </si>
  <si>
    <t>kus</t>
  </si>
  <si>
    <t>-1282413689</t>
  </si>
  <si>
    <t>https://podminky.urs.cz/item/CS_URS_2023_01/644941121</t>
  </si>
  <si>
    <t>Ostatní výrobky</t>
  </si>
  <si>
    <t>"ozn. V4" 88</t>
  </si>
  <si>
    <t>36</t>
  </si>
  <si>
    <t>42981649</t>
  </si>
  <si>
    <t>trouba pevná PVC D 100mm do 45°C</t>
  </si>
  <si>
    <t>-1561496208</t>
  </si>
  <si>
    <t>"ozn. V4" 88*0,16</t>
  </si>
  <si>
    <t>14,08*1,1 'Přepočtené koeficientem množství</t>
  </si>
  <si>
    <t>Ostatní konstrukce a práce, bourání</t>
  </si>
  <si>
    <t>37</t>
  </si>
  <si>
    <t>941111112</t>
  </si>
  <si>
    <t>Montáž lešení řadového trubkového lehkého pracovního s podlahami s provozním zatížením tř. 3 do 200 kg/m2 šířky tř. W06 od 0,6 do 0,9 m, výšky přes 10 do 25 m</t>
  </si>
  <si>
    <t>-261743021</t>
  </si>
  <si>
    <t>https://podminky.urs.cz/item/CS_URS_2023_01/941111112</t>
  </si>
  <si>
    <t>plocha stávající fasády 1. - 12.NP</t>
  </si>
  <si>
    <t>"plocha, odměřeno v CADu" 759,0+738,0+739,0+717,2</t>
  </si>
  <si>
    <t>38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</si>
  <si>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</si>
  <si>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</si>
  <si>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83505196</t>
  </si>
  <si>
    <t>https://podminky.urs.cz/item/CS_URS_2023_01/941111212</t>
  </si>
  <si>
    <t xml:space="preserve">předpoklad 90 dní </t>
  </si>
  <si>
    <t>2953,2*90</t>
  </si>
  <si>
    <t>39</t>
  </si>
  <si>
    <t>941111812</t>
  </si>
  <si>
    <t>Demontáž lešení řadového trubkového lehkého pracovního s podlahami s provozním zatížením tř. 3 do 200 kg/m2 šířky tř. W06 od 0,6 do 0,9 m, výšky přes 10 do 25 m</t>
  </si>
  <si>
    <t>856828797</t>
  </si>
  <si>
    <t>https://podminky.urs.cz/item/CS_URS_2023_01/941111812</t>
  </si>
  <si>
    <t>40</t>
  </si>
  <si>
    <t>941111R12</t>
  </si>
  <si>
    <t>Příplatek k lešení za výšku přes 25 m</t>
  </si>
  <si>
    <t>1259693917</t>
  </si>
  <si>
    <t>41</t>
  </si>
  <si>
    <t>944511111</t>
  </si>
  <si>
    <t>Montáž ochranné sítě zavěšené na konstrukci lešení z textilie z umělých vláken</t>
  </si>
  <si>
    <t>-1871032324</t>
  </si>
  <si>
    <t>https://podminky.urs.cz/item/CS_URS_2023_01/944511111</t>
  </si>
  <si>
    <t>42</t>
  </si>
  <si>
    <t>944511211</t>
  </si>
  <si>
    <t>Montáž ochranné sítě Příplatek za první a každý další den použití sítě k ceně -1111</t>
  </si>
  <si>
    <t>-1058888988</t>
  </si>
  <si>
    <t>https://podminky.urs.cz/item/CS_URS_2023_01/944511211</t>
  </si>
  <si>
    <t>43</t>
  </si>
  <si>
    <t>944511811</t>
  </si>
  <si>
    <t>Demontáž ochranné sítě zavěšené na konstrukci lešení z textilie z umělých vláken</t>
  </si>
  <si>
    <t>-1447430347</t>
  </si>
  <si>
    <t>https://podminky.urs.cz/item/CS_URS_2023_01/944511811</t>
  </si>
  <si>
    <t>44</t>
  </si>
  <si>
    <t>949101111</t>
  </si>
  <si>
    <t>Lešení pomocné pracovní pro objekty pozemních staveb pro zatížení do 150 kg/m2, o výšce lešeňové podlahy do 1,9 m</t>
  </si>
  <si>
    <t>354787900</t>
  </si>
  <si>
    <t>https://podminky.urs.cz/item/CS_URS_2023_01/949101111</t>
  </si>
  <si>
    <t>"stříška nad vstupem" 4,16*1,16</t>
  </si>
  <si>
    <t>45</t>
  </si>
  <si>
    <t>965081213</t>
  </si>
  <si>
    <t>Bourání podlah z dlaždic bez podkladního lože nebo mazaniny, s jakoukoliv výplní spár keramických nebo xylolitových tl. do 10 mm, plochy přes 1 m2</t>
  </si>
  <si>
    <t>405795957</t>
  </si>
  <si>
    <t>https://podminky.urs.cz/item/CS_URS_2023_01/965081213</t>
  </si>
  <si>
    <t>ozn. XA - vybourání podlahy stávající lodžie</t>
  </si>
  <si>
    <t>"2.NP" 4,85*4</t>
  </si>
  <si>
    <t>"3. - 12.NP" 19,4*10</t>
  </si>
  <si>
    <t>46</t>
  </si>
  <si>
    <t>965043341</t>
  </si>
  <si>
    <t>Bourání mazanin betonových s potěrem nebo teracem tl. do 100 mm, plochy přes 4 m2</t>
  </si>
  <si>
    <t>-777219527</t>
  </si>
  <si>
    <t>https://podminky.urs.cz/item/CS_URS_2023_01/965043341</t>
  </si>
  <si>
    <t>ozn. XA - vybourání podlahy stávající lodžie, tl. 55 - 100 mm</t>
  </si>
  <si>
    <t>"2.NP" 19,4*0,08</t>
  </si>
  <si>
    <t>"3. - 12.NP" 1,552*10</t>
  </si>
  <si>
    <t>47</t>
  </si>
  <si>
    <t>968072244</t>
  </si>
  <si>
    <t>Vybourání kovových rámů oken s křídly, dveřních zárubní, vrat, stěn, ostění nebo obkladů okenních rámů s křídly jednoduchých, plochy do 1 m2</t>
  </si>
  <si>
    <t>2074485789</t>
  </si>
  <si>
    <t>https://podminky.urs.cz/item/CS_URS_2023_01/968072244</t>
  </si>
  <si>
    <t>ozn. X03 - ocelové okno jednokřídlé</t>
  </si>
  <si>
    <t xml:space="preserve">"1.NP" 0,5*0,75*2 </t>
  </si>
  <si>
    <t>ozn. X04 - dvoudílné ocelové okno s drátosklem</t>
  </si>
  <si>
    <t>"1.NP" 1,0*0,75*4</t>
  </si>
  <si>
    <t>48</t>
  </si>
  <si>
    <t>968072245</t>
  </si>
  <si>
    <t>Vybourání kovových rámů oken s křídly, dveřních zárubní, vrat, stěn, ostění nebo obkladů okenních rámů s křídly jednoduchých, plochy do 2 m2</t>
  </si>
  <si>
    <t>1983354140</t>
  </si>
  <si>
    <t>https://podminky.urs.cz/item/CS_URS_2023_01/968072245</t>
  </si>
  <si>
    <t>ozn. X01 - trojdílné ocelové okno s drátosklem</t>
  </si>
  <si>
    <t xml:space="preserve">"1.NP" 1,5*0,75*10 </t>
  </si>
  <si>
    <t>49</t>
  </si>
  <si>
    <t>968072456</t>
  </si>
  <si>
    <t>Vybourání kovových rámů oken s křídly, dveřních zárubní, vrat, stěn, ostění nebo obkladů dveřních zárubní, plochy přes 2 m2</t>
  </si>
  <si>
    <t>-607497635</t>
  </si>
  <si>
    <t>https://podminky.urs.cz/item/CS_URS_2023_01/968072456</t>
  </si>
  <si>
    <t>ozn. X02 - 2kř ocelové vchodové dveře</t>
  </si>
  <si>
    <t>"1.NP" 1,5*2,2</t>
  </si>
  <si>
    <t>50</t>
  </si>
  <si>
    <t>978015321</t>
  </si>
  <si>
    <t>Otlučení vápenných nebo vápenocementových omítek vnějších ploch s vyškrabáním spar a s očištěním zdiva stupně členitosti 1 a 2, v rozsahu do 10 %</t>
  </si>
  <si>
    <t>-2121222612</t>
  </si>
  <si>
    <t>https://podminky.urs.cz/item/CS_URS_2023_01/978015321</t>
  </si>
  <si>
    <t>"výklenky 1.NP boky" 0,75*(1,9+2,7+2,7+1,1)*2</t>
  </si>
  <si>
    <t>"výklenky vstup" 0,4*2,7*4</t>
  </si>
  <si>
    <t>odpočet otluky do 100%</t>
  </si>
  <si>
    <t>-270,12</t>
  </si>
  <si>
    <t>51</t>
  </si>
  <si>
    <t>978015361</t>
  </si>
  <si>
    <t>Otlučení vápenných nebo vápenocementových omítek vnějších ploch s vyškrabáním spar a s očištěním zdiva stupně členitosti 1 a 2, v rozsahu přes 30 do 50 %</t>
  </si>
  <si>
    <t>-943329609</t>
  </si>
  <si>
    <t>https://podminky.urs.cz/item/CS_URS_2023_01/978015361</t>
  </si>
  <si>
    <t>52</t>
  </si>
  <si>
    <t>978015391</t>
  </si>
  <si>
    <t>Otlučení vápenných nebo vápenocementových omítek vnějších ploch s vyškrabáním spar a s očištěním zdiva stupně členitosti 1 a 2, v rozsahu přes 80 do 100 %</t>
  </si>
  <si>
    <t>1832742796</t>
  </si>
  <si>
    <t>https://podminky.urs.cz/item/CS_URS_2023_01/978015391</t>
  </si>
  <si>
    <t>53</t>
  </si>
  <si>
    <t>9R01</t>
  </si>
  <si>
    <t>Vyspravení poškozených částí podlahových panelů lodžií, specifikace dle PD</t>
  </si>
  <si>
    <t>-331772977</t>
  </si>
  <si>
    <t>předpoklad 1m2/ lodžii</t>
  </si>
  <si>
    <t>1,0*4*11</t>
  </si>
  <si>
    <t>54</t>
  </si>
  <si>
    <t>9R02</t>
  </si>
  <si>
    <t>Očištění podlahových panelů lodžií před před montáží nových vrstev, specifikace dle PD</t>
  </si>
  <si>
    <t>-488928031</t>
  </si>
  <si>
    <t>"kusy lodžií" 4*11</t>
  </si>
  <si>
    <t>55</t>
  </si>
  <si>
    <t>952901111</t>
  </si>
  <si>
    <t>Vyčištění budov nebo objektů před předáním do užívání budov bytové nebo občanské výstavby, světlé výšky podlaží do 4 m</t>
  </si>
  <si>
    <t>1122161662</t>
  </si>
  <si>
    <t>https://podminky.urs.cz/item/CS_URS_2023_01/952901111</t>
  </si>
  <si>
    <t>"lodžie" 4,7*44</t>
  </si>
  <si>
    <t>"komunikační prostory" 100,0</t>
  </si>
  <si>
    <t>997</t>
  </si>
  <si>
    <t>Přesun sutě</t>
  </si>
  <si>
    <t>56</t>
  </si>
  <si>
    <t>997013160</t>
  </si>
  <si>
    <t>Vnitrostaveništní doprava suti a vybouraných hmot vodorovně do 50 m svisle s omezením mechanizace pro budovy a haly výšky přes 30 do 36 m</t>
  </si>
  <si>
    <t>t</t>
  </si>
  <si>
    <t>177992586</t>
  </si>
  <si>
    <t>https://podminky.urs.cz/item/CS_URS_2023_01/997013160</t>
  </si>
  <si>
    <t>57</t>
  </si>
  <si>
    <t>997013501</t>
  </si>
  <si>
    <t>Odvoz suti a vybouraných hmot na skládku nebo meziskládku se složením, na vzdálenost do 1 km</t>
  </si>
  <si>
    <t>917541843</t>
  </si>
  <si>
    <t>https://podminky.urs.cz/item/CS_URS_2023_01/997013501</t>
  </si>
  <si>
    <t>58</t>
  </si>
  <si>
    <t>997013509</t>
  </si>
  <si>
    <t>Odvoz suti a vybouraných hmot na skládku nebo meziskládku se složením, na vzdálenost Příplatek k ceně za každý další i započatý 1 km přes 1 km</t>
  </si>
  <si>
    <t>574146759</t>
  </si>
  <si>
    <t>https://podminky.urs.cz/item/CS_URS_2023_01/997013509</t>
  </si>
  <si>
    <t>předpoklad do 10 km</t>
  </si>
  <si>
    <t>86,227*9</t>
  </si>
  <si>
    <t>59</t>
  </si>
  <si>
    <t>997013601</t>
  </si>
  <si>
    <t>Poplatek za uložení stavebního odpadu na skládce (skládkovné) z prostého betonu zatříděného do Katalogu odpadů pod kódem 17 01 01</t>
  </si>
  <si>
    <t>810090167</t>
  </si>
  <si>
    <t>https://podminky.urs.cz/item/CS_URS_2023_01/997013601</t>
  </si>
  <si>
    <t>60</t>
  </si>
  <si>
    <t>997013607</t>
  </si>
  <si>
    <t>Poplatek za uložení stavebního odpadu na skládce (skládkovné) z tašek a keramických výrobků zatříděného do Katalogu odpadů pod kódem 17 01 03</t>
  </si>
  <si>
    <t>-510380164</t>
  </si>
  <si>
    <t>https://podminky.urs.cz/item/CS_URS_2023_01/997013607</t>
  </si>
  <si>
    <t>61</t>
  </si>
  <si>
    <t>997013631</t>
  </si>
  <si>
    <t>Poplatek za uložení stavebního odpadu na skládce (skládkovné) směsného stavebního a demoličního zatříděného do Katalogu odpadů pod kódem 17 09 04</t>
  </si>
  <si>
    <t>-1923368412</t>
  </si>
  <si>
    <t>https://podminky.urs.cz/item/CS_URS_2023_01/997013631</t>
  </si>
  <si>
    <t>"celková suť" 86,227</t>
  </si>
  <si>
    <t>"beton" -37,558</t>
  </si>
  <si>
    <t>"keramika" -7,469</t>
  </si>
  <si>
    <t>998</t>
  </si>
  <si>
    <t>Přesun hmot</t>
  </si>
  <si>
    <t>62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</si>
  <si>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</si>
  <si>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</si>
  <si>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-1400193885</t>
  </si>
  <si>
    <t>https://podminky.urs.cz/item/CS_URS_2023_01/998017004</t>
  </si>
  <si>
    <t>PSV</t>
  </si>
  <si>
    <t>Práce a dodávky PSV</t>
  </si>
  <si>
    <t>741</t>
  </si>
  <si>
    <t>Elektroinstalace - silnoproud</t>
  </si>
  <si>
    <t>63</t>
  </si>
  <si>
    <t>XF</t>
  </si>
  <si>
    <t>Demontáž stávajícího svodu hromosvodu 125 mm, vč. likvidace</t>
  </si>
  <si>
    <t>-571698725</t>
  </si>
  <si>
    <t>"pohled JV" (33,85-0,63)*2</t>
  </si>
  <si>
    <t>"pohled JZ" (33,85-1,42)*2</t>
  </si>
  <si>
    <t>64</t>
  </si>
  <si>
    <t>H1</t>
  </si>
  <si>
    <t>D+M nový svod hromosvodu na fasádě, drát FeZn 8 mm, kompletní provedení vč. kotvících prvků, specifikace dle PD</t>
  </si>
  <si>
    <t>-972721454</t>
  </si>
  <si>
    <t>"pohled JV" (34,09-0,63)*3</t>
  </si>
  <si>
    <t>"pohled JZ" (34,09-0,3)*3</t>
  </si>
  <si>
    <t>764</t>
  </si>
  <si>
    <t>Konstrukce klempířské</t>
  </si>
  <si>
    <t>65</t>
  </si>
  <si>
    <t>764001R41</t>
  </si>
  <si>
    <t>Demontáž stávající krytiny stříšky vč podkladního asfaltového pásu</t>
  </si>
  <si>
    <t>813386314</t>
  </si>
  <si>
    <t xml:space="preserve">ozn. XI - demontáž stávající krytiny stříšky </t>
  </si>
  <si>
    <t>"dle nových prvků, ozn. K7" 0,6</t>
  </si>
  <si>
    <t>"dle nových prvků, ozn. K8" 5,0</t>
  </si>
  <si>
    <t>66</t>
  </si>
  <si>
    <t>764002851</t>
  </si>
  <si>
    <t>Demontáž klempířských konstrukcí oplechování parapetů do suti</t>
  </si>
  <si>
    <t>-502749076</t>
  </si>
  <si>
    <t>https://podminky.urs.cz/item/CS_URS_2023_01/764002851</t>
  </si>
  <si>
    <t>ozn. XP1 - demontáž stávajícho vnějšího parapetu</t>
  </si>
  <si>
    <t>"dle nových prvků, ozn. K1" 0,46*2</t>
  </si>
  <si>
    <t>"dle nových prvků, ozn. K2" 0,96*8</t>
  </si>
  <si>
    <t>"dle nových prvků, ozn. K3" 1,46*10</t>
  </si>
  <si>
    <t>"dle nových prvků, ozn. K4" 1,52*44</t>
  </si>
  <si>
    <t>"dle nových prvků, ozn. K5" 1,46*165</t>
  </si>
  <si>
    <t>"dle nových prvků, ozn. K6" 2,06*11</t>
  </si>
  <si>
    <t>67</t>
  </si>
  <si>
    <t>764002R11</t>
  </si>
  <si>
    <t>Demontáž klempířských konstrukcí oplechování lodžie do suti</t>
  </si>
  <si>
    <t>2059411001</t>
  </si>
  <si>
    <t>ozn. XP3 - demontáž oplechování lodžie</t>
  </si>
  <si>
    <t>"2.NP" (5,4+0,2*2)*4</t>
  </si>
  <si>
    <t>"3. - 12.NP" 23,2*10</t>
  </si>
  <si>
    <t>68</t>
  </si>
  <si>
    <t>764004861</t>
  </si>
  <si>
    <t>Demontáž klempířských konstrukcí svodu do suti</t>
  </si>
  <si>
    <t>-480771577</t>
  </si>
  <si>
    <t>https://podminky.urs.cz/item/CS_URS_2023_01/764004861</t>
  </si>
  <si>
    <t xml:space="preserve">ozn. XF - demontáž stávajícho svodu </t>
  </si>
  <si>
    <t>"dle nových prvků, ozn. K9" 140,0</t>
  </si>
  <si>
    <t>69</t>
  </si>
  <si>
    <t>764111R11</t>
  </si>
  <si>
    <t>Krytina ze svitků, ze šablon nebo taškových tabulí z pozinkovaného plechu s povrchovou úpravou s úpravou u okapů, prostupů a výčnělků střechy rovné do 30°, vč. kotvení</t>
  </si>
  <si>
    <t>474834843</t>
  </si>
  <si>
    <t>Klempířské výrobky</t>
  </si>
  <si>
    <t>"ozn. K7" 0,6</t>
  </si>
  <si>
    <t>"ozn. K8" 5,0</t>
  </si>
  <si>
    <t>70</t>
  </si>
  <si>
    <t>764226R04</t>
  </si>
  <si>
    <t>Oplechování parapetů z hliníkového plechu 1,4 mm rovných rš do 330 mm, povrchová úprava, boční krytky</t>
  </si>
  <si>
    <t>1866881671</t>
  </si>
  <si>
    <t>"ozn. K1" 0,46*2</t>
  </si>
  <si>
    <t>"ozn. K2" 0,96*8</t>
  </si>
  <si>
    <t>"ozn. K3" 1,46*10</t>
  </si>
  <si>
    <t>71</t>
  </si>
  <si>
    <t>764226R05</t>
  </si>
  <si>
    <t>Oplechování parapetů z hliníkového plechu 1,4 mm rovných rš do 400 mm, povrchová úprava, boční krytky</t>
  </si>
  <si>
    <t>386698114</t>
  </si>
  <si>
    <t>"ozn. K4" 1,52*44</t>
  </si>
  <si>
    <t>"ozn. K5" 1,46*165</t>
  </si>
  <si>
    <t>"ozn. K6" 2,06*11</t>
  </si>
  <si>
    <t>72</t>
  </si>
  <si>
    <t>764518623</t>
  </si>
  <si>
    <t>Svod z pozinkovaného plechu s upraveným povrchem včetně objímek, kolen a odskoků kruhový, průměru 120 mm</t>
  </si>
  <si>
    <t>1940371292</t>
  </si>
  <si>
    <t>https://podminky.urs.cz/item/CS_URS_2023_01/764518623</t>
  </si>
  <si>
    <t>"ozn. K9" 140,0</t>
  </si>
  <si>
    <t>73</t>
  </si>
  <si>
    <t>998764204</t>
  </si>
  <si>
    <t>Přesun hmot pro konstrukce klempířské stanovený procentní sazbou (%) z ceny vodorovná dopravní vzdálenost do 50 m v objektech výšky přes 24 do 36 m</t>
  </si>
  <si>
    <t>%</t>
  </si>
  <si>
    <t>-1670790450</t>
  </si>
  <si>
    <t>https://podminky.urs.cz/item/CS_URS_2023_01/998764204</t>
  </si>
  <si>
    <t>767</t>
  </si>
  <si>
    <t>Konstrukce zámečnické</t>
  </si>
  <si>
    <t>74</t>
  </si>
  <si>
    <t>767162812</t>
  </si>
  <si>
    <t>Demontáž zábradlí balkonového nebo lodžiového z hliníkových profilů včetně výplně rovného délky přes 3,0 do 6,0 m</t>
  </si>
  <si>
    <t>600627022</t>
  </si>
  <si>
    <t>https://podminky.urs.cz/item/CS_URS_2023_01/767162812</t>
  </si>
  <si>
    <t>ozn. XE - demontáž stávajícího zábradlí lodžie</t>
  </si>
  <si>
    <t>"2.NP" 4</t>
  </si>
  <si>
    <t>"3. - 12.NP" 4*10</t>
  </si>
  <si>
    <t>75</t>
  </si>
  <si>
    <t>767661811</t>
  </si>
  <si>
    <t>Demontáž mříží pevných nebo otevíravých</t>
  </si>
  <si>
    <t>1454841065</t>
  </si>
  <si>
    <t>https://podminky.urs.cz/item/CS_URS_2023_01/767661811</t>
  </si>
  <si>
    <t>76</t>
  </si>
  <si>
    <t>767810811</t>
  </si>
  <si>
    <t>Demontáž větracích mřížek ocelových čtyřhranných neho kruhových</t>
  </si>
  <si>
    <t>-1223112754</t>
  </si>
  <si>
    <t>https://podminky.urs.cz/item/CS_URS_2023_01/767810811</t>
  </si>
  <si>
    <t>ozn. X06 - demontáž větrací mřížky, 2 ks/byt</t>
  </si>
  <si>
    <t>"2.NP" 4*2</t>
  </si>
  <si>
    <t>"3. - 12.NP" 8*10</t>
  </si>
  <si>
    <t>77</t>
  </si>
  <si>
    <t>767810R11</t>
  </si>
  <si>
    <t>Demontáž ocelového rámu větráku D 450 mm</t>
  </si>
  <si>
    <t>-85240151</t>
  </si>
  <si>
    <t>ozn. X05 - demontáž ocelového rámu větráku</t>
  </si>
  <si>
    <t>"1.NP" 1</t>
  </si>
  <si>
    <t>78</t>
  </si>
  <si>
    <t>O1</t>
  </si>
  <si>
    <t>D+M hliníkové okno 1kř 500x750 mm, izol. trojsklo, specifikace dle PD</t>
  </si>
  <si>
    <t>62568871</t>
  </si>
  <si>
    <t>Výpis výplní otvorů - vnější okna a dveře</t>
  </si>
  <si>
    <t>"ozn. O1" 2</t>
  </si>
  <si>
    <t>79</t>
  </si>
  <si>
    <t>O2</t>
  </si>
  <si>
    <t>D+M hliníkové okno 1kř 1000x750 mm, izol. trojsklo, specifikace dle PD</t>
  </si>
  <si>
    <t>2145537559</t>
  </si>
  <si>
    <t>"ozn. O2" 4</t>
  </si>
  <si>
    <t>80</t>
  </si>
  <si>
    <t>O3</t>
  </si>
  <si>
    <t>D+M hliníkové okno 1kř 1500x750 mm, izol. trojsklo, specifikace dle PD</t>
  </si>
  <si>
    <t>-2031096218</t>
  </si>
  <si>
    <t>"ozn. O3" 10</t>
  </si>
  <si>
    <t>81</t>
  </si>
  <si>
    <t>O4</t>
  </si>
  <si>
    <t>D+M hliníkové vchodové dveře 1500x2200 mm 1kř s bočním světlíkem, izol. trojsklo, bezpečnostní kování, el. vrátný, specifikace dle PD</t>
  </si>
  <si>
    <t>-1851786750</t>
  </si>
  <si>
    <t>"ozn. O4" 1</t>
  </si>
  <si>
    <t>82</t>
  </si>
  <si>
    <t>767810112</t>
  </si>
  <si>
    <t>Montáž větracích mřížek ocelových čtyřhranných, průřezu přes 0,01 do 0,04 m2</t>
  </si>
  <si>
    <t>995118144</t>
  </si>
  <si>
    <t>https://podminky.urs.cz/item/CS_URS_2023_01/767810112</t>
  </si>
  <si>
    <t>83</t>
  </si>
  <si>
    <t>55341420</t>
  </si>
  <si>
    <t>průvětrník bez klapek se sítí 150x150mm</t>
  </si>
  <si>
    <t>-355113073</t>
  </si>
  <si>
    <t>84</t>
  </si>
  <si>
    <t>Z1a</t>
  </si>
  <si>
    <t>D+M ocelová kce zábradlí lodžie dl. 5500 mm, v. 1055 mm, Pz, boční profily v. 2475 mm, skleněná výplň bezpečnostní sklo, vč. kotvení a povrchové úpravy, specifikace dle PD</t>
  </si>
  <si>
    <t>742327568</t>
  </si>
  <si>
    <t>Zámečnické výrobky</t>
  </si>
  <si>
    <t>"ozn. Z1a" 16</t>
  </si>
  <si>
    <t>85</t>
  </si>
  <si>
    <t>Z1b</t>
  </si>
  <si>
    <t>D+M ocelová kce zábradlí lodžie dl. 5500 mm, v. 1155 mm, Pz, boční profily v. 2475 mm, skleněná výplň bezpečnostní sklo, vč. kotvení a povrchové úpravy, specifikace dle PD</t>
  </si>
  <si>
    <t>-1321486831</t>
  </si>
  <si>
    <t>"ozn. Z1b" 24</t>
  </si>
  <si>
    <t>86</t>
  </si>
  <si>
    <t>Z1c</t>
  </si>
  <si>
    <t>D+M ocelová kce zábradlí lodžie dl. 5500 mm, v. 1255 mm, Pz, boční profily v. 2630 mm, skleněná výplň bezpečnostní sklo, vč. kotvení a povrchové úpravy, specifikace dle PD</t>
  </si>
  <si>
    <t>-18814394</t>
  </si>
  <si>
    <t>"ozn. Z1c" 4</t>
  </si>
  <si>
    <t>87</t>
  </si>
  <si>
    <t>Z4</t>
  </si>
  <si>
    <t>D+M mříží do oken, vč. kotvení a povrchové úpravy, specifikace dle PD</t>
  </si>
  <si>
    <t>72275701</t>
  </si>
  <si>
    <t>88</t>
  </si>
  <si>
    <t>998767204</t>
  </si>
  <si>
    <t>Přesun hmot pro zámečnické konstrukce stanovený procentní sazbou (%) z ceny vodorovná dopravní vzdálenost do 50 m v objektech výšky přes 24 do 36 m</t>
  </si>
  <si>
    <t>-1676939865</t>
  </si>
  <si>
    <t>https://podminky.urs.cz/item/CS_URS_2023_01/998767204</t>
  </si>
  <si>
    <t>771</t>
  </si>
  <si>
    <t>Podlahy z dlaždic</t>
  </si>
  <si>
    <t>89</t>
  </si>
  <si>
    <t>771121011</t>
  </si>
  <si>
    <t>Příprava podkladu před provedením dlažby nátěr penetrační na podlahu</t>
  </si>
  <si>
    <t>-591270107</t>
  </si>
  <si>
    <t>https://podminky.urs.cz/item/CS_URS_2023_01/771121011</t>
  </si>
  <si>
    <t>4,7*44</t>
  </si>
  <si>
    <t>90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</si>
  <si>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</si>
  <si>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</si>
  <si>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-1242599110</t>
  </si>
  <si>
    <t>https://podminky.urs.cz/item/CS_URS_2023_01/771574266</t>
  </si>
  <si>
    <t>91</t>
  </si>
  <si>
    <t>771474113</t>
  </si>
  <si>
    <t>Montáž soklů z dlaždic keramických lepených flexibilním lepidlem rovných, výšky přes 90 do 120 mm</t>
  </si>
  <si>
    <t>-1280392152</t>
  </si>
  <si>
    <t>https://podminky.urs.cz/item/CS_URS_2023_01/771474113</t>
  </si>
  <si>
    <t>"1 lodžie" (0,31+0,71+0,25)*2+4,84</t>
  </si>
  <si>
    <t>"43 lodžií" 7,38*43</t>
  </si>
  <si>
    <t>92</t>
  </si>
  <si>
    <t>59761406</t>
  </si>
  <si>
    <t>dlažba keramická slinutá protiskluzná do interiéru i exteriéru pro vysoké mechanické namáhání přes 22 do 25ks/m2</t>
  </si>
  <si>
    <t>1524076656</t>
  </si>
  <si>
    <t>"plocha" 206,8</t>
  </si>
  <si>
    <t>"soklík" 324,72*0,1</t>
  </si>
  <si>
    <t>239,272*1,1 'Přepočtené koeficientem množství</t>
  </si>
  <si>
    <t>93</t>
  </si>
  <si>
    <t>771577111</t>
  </si>
  <si>
    <t>Montáž podlah z dlaždic keramických lepených flexibilním lepidlem Příplatek k cenám za plochu do 5 m2 jednotlivě</t>
  </si>
  <si>
    <t>398124316</t>
  </si>
  <si>
    <t>https://podminky.urs.cz/item/CS_URS_2023_01/771577111</t>
  </si>
  <si>
    <t>94</t>
  </si>
  <si>
    <t>771577112</t>
  </si>
  <si>
    <t>Montáž podlah z dlaždic keramických lepených flexibilním lepidlem Příplatek k cenám za podlahy v omezeném prostoru</t>
  </si>
  <si>
    <t>-1636958299</t>
  </si>
  <si>
    <t>https://podminky.urs.cz/item/CS_URS_2023_01/771577112</t>
  </si>
  <si>
    <t>95</t>
  </si>
  <si>
    <t>771591112</t>
  </si>
  <si>
    <t>Izolace podlahy pod dlažbu nátěrem nebo stěrkou ve dvou vrstvách</t>
  </si>
  <si>
    <t>1485115743</t>
  </si>
  <si>
    <t>https://podminky.urs.cz/item/CS_URS_2023_01/771591112</t>
  </si>
  <si>
    <t>Poznámka k položce:
dvousložková elastická hydroizolace pod obklady a dlažbu</t>
  </si>
  <si>
    <t>96</t>
  </si>
  <si>
    <t>771591212</t>
  </si>
  <si>
    <t>Izolace podlahy pod dlažbu rohož pod dlažbu celoplošně lepená roznášecí, separační s pasivní kontaktní drenáží</t>
  </si>
  <si>
    <t>1678611621</t>
  </si>
  <si>
    <t>https://podminky.urs.cz/item/CS_URS_2023_01/771591212</t>
  </si>
  <si>
    <t>97</t>
  </si>
  <si>
    <t>771161023</t>
  </si>
  <si>
    <t>Příprava podkladu před provedením dlažby montáž profilu ukončujícího profilu pro balkony a terasy</t>
  </si>
  <si>
    <t>1827894788</t>
  </si>
  <si>
    <t>https://podminky.urs.cz/item/CS_URS_2023_01/771161023</t>
  </si>
  <si>
    <t>Detail ukončení lodžie</t>
  </si>
  <si>
    <t>(5,46+0,15*2)*44</t>
  </si>
  <si>
    <t>98</t>
  </si>
  <si>
    <t>5905439R</t>
  </si>
  <si>
    <t>profil ukončovací T balkónů s ukončovacím ramenem a okapničkou barevný lak Al dl 2,5m, specifikace dle PD</t>
  </si>
  <si>
    <t>1266616706</t>
  </si>
  <si>
    <t>253,44*1,1 'Přepočtené koeficientem množství</t>
  </si>
  <si>
    <t>99</t>
  </si>
  <si>
    <t>998771204</t>
  </si>
  <si>
    <t>Přesun hmot pro podlahy z dlaždic stanovený procentní sazbou (%) z ceny vodorovná dopravní vzdálenost do 50 m v objektech výšky přes 24 do 36 m</t>
  </si>
  <si>
    <t>1968310490</t>
  </si>
  <si>
    <t>https://podminky.urs.cz/item/CS_URS_2023_01/998771204</t>
  </si>
  <si>
    <t>784</t>
  </si>
  <si>
    <t>Dokončovací práce - malby a tapety</t>
  </si>
  <si>
    <t>100</t>
  </si>
  <si>
    <t>784181101</t>
  </si>
  <si>
    <t>Penetrace podkladu jednonásobná základní akrylátová bezbarvá v místnostech výšky do 3,80 m</t>
  </si>
  <si>
    <t>-1475823681</t>
  </si>
  <si>
    <t>https://podminky.urs.cz/item/CS_URS_2023_01/784181101</t>
  </si>
  <si>
    <t>101,4*0,2</t>
  </si>
  <si>
    <t>101</t>
  </si>
  <si>
    <t>784211101</t>
  </si>
  <si>
    <t>Malby z malířských směsí oděruvzdorných za mokra dvojnásobné, bílé za mokra oděruvzdorné výborně v místnostech výšky do 3,80 m</t>
  </si>
  <si>
    <t>-1656814300</t>
  </si>
  <si>
    <t>https://podminky.urs.cz/item/CS_URS_2023_01/784211101</t>
  </si>
  <si>
    <t>SO 01 B - Zateplení střechy</t>
  </si>
  <si>
    <t xml:space="preserve">    1 - Zemní práce</t>
  </si>
  <si>
    <t xml:space="preserve">    4 - Vodorovné konstrukce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</si>
  <si>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</si>
  <si>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</si>
  <si>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</si>
  <si>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</si>
  <si>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</si>
  <si>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783 - Dokončovací práce - nátěry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</si>
  <si>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</si>
  <si>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</si>
  <si>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</si>
  <si>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-416518189</t>
  </si>
  <si>
    <t>https://podminky.urs.cz/item/CS_URS_2023_01/113106121</t>
  </si>
  <si>
    <t xml:space="preserve">ozn. XD1 - demontáž betonového chodníku </t>
  </si>
  <si>
    <t>"13.NP" 2,25</t>
  </si>
  <si>
    <t>Vodorovné konstrukce</t>
  </si>
  <si>
    <t>417321414</t>
  </si>
  <si>
    <t>Ztužující pásy a věnce z betonu železového (bez výztuže) tř. C 20/25</t>
  </si>
  <si>
    <t>992682496</t>
  </si>
  <si>
    <t>https://podminky.urs.cz/item/CS_URS_2023_01/417321414</t>
  </si>
  <si>
    <t>nabetonování atiky</t>
  </si>
  <si>
    <t>91,0*0,105*0,1</t>
  </si>
  <si>
    <t>417351115</t>
  </si>
  <si>
    <t>Bednění bočnic ztužujících pásů a věnců včetně vzpěr zřízení</t>
  </si>
  <si>
    <t>-1329239739</t>
  </si>
  <si>
    <t>https://podminky.urs.cz/item/CS_URS_2023_01/417351115</t>
  </si>
  <si>
    <t>91,0*(0,105+0,1)</t>
  </si>
  <si>
    <t>417351116</t>
  </si>
  <si>
    <t>Bednění bočnic ztužujících pásů a věnců včetně vzpěr odstranění</t>
  </si>
  <si>
    <t>-719273186</t>
  </si>
  <si>
    <t>https://podminky.urs.cz/item/CS_URS_2023_01/417351116</t>
  </si>
  <si>
    <t>417361821</t>
  </si>
  <si>
    <t>Výztuž ztužujících pásů a věnců z betonářské oceli 10 505 (R) nebo BSt 500</t>
  </si>
  <si>
    <t>-1828329313</t>
  </si>
  <si>
    <t>https://podminky.urs.cz/item/CS_URS_2023_01/417361821</t>
  </si>
  <si>
    <t>"Výkaz výztuže, ozn. 2" 64,7/1000</t>
  </si>
  <si>
    <t>389381R01</t>
  </si>
  <si>
    <t>Zabetonování stávající betonové šachty, ztracené bednění, výztuž, vč propojení se stávající stropní konstrukcí, specifikace dle PD</t>
  </si>
  <si>
    <t>213500605</t>
  </si>
  <si>
    <t>13.NP půdorys - návrh</t>
  </si>
  <si>
    <t>1,0*0,5*0,25</t>
  </si>
  <si>
    <t>-34857815</t>
  </si>
  <si>
    <t>plocha stávající fasády 13.NP</t>
  </si>
  <si>
    <t>"plocha" (6,0+7,3)*2*3,5</t>
  </si>
  <si>
    <t>"výklenek boky" 0,3*3,5*4</t>
  </si>
  <si>
    <t>"výklenek podhled" 0,3*6,7*2</t>
  </si>
  <si>
    <t>odpočet otvorů 13.NP</t>
  </si>
  <si>
    <t>-0,9*2,0</t>
  </si>
  <si>
    <t>-0,5*1,75*7</t>
  </si>
  <si>
    <t>ostění 13.NP</t>
  </si>
  <si>
    <t>(0,9+2,0*2)*0,125</t>
  </si>
  <si>
    <t>(0,5+1,75*2)*0,125</t>
  </si>
  <si>
    <t>-1637738960</t>
  </si>
  <si>
    <t>13.NP</t>
  </si>
  <si>
    <t>0,9*2,0</t>
  </si>
  <si>
    <t>0,5*1,75*7</t>
  </si>
  <si>
    <t>1433595465</t>
  </si>
  <si>
    <t>(1,75+0,5)*2*7</t>
  </si>
  <si>
    <t>0,9+2,0*2</t>
  </si>
  <si>
    <t>1677324289</t>
  </si>
  <si>
    <t>"viz Otlučení do 10%" 94,508</t>
  </si>
  <si>
    <t>1174372616</t>
  </si>
  <si>
    <t>94,508</t>
  </si>
  <si>
    <t>783932R71</t>
  </si>
  <si>
    <t>Vyrovnání podkladu stávající stropní konstrukce cementovou stěrkou, vč. přípravy podkladu</t>
  </si>
  <si>
    <t>-2110838040</t>
  </si>
  <si>
    <t>skladba S2 - střecha nad 3.NP</t>
  </si>
  <si>
    <t>6,0*7,3</t>
  </si>
  <si>
    <t>2086038344</t>
  </si>
  <si>
    <t>okolo nástavby</t>
  </si>
  <si>
    <t>(6,0+7,38)*2*1,0</t>
  </si>
  <si>
    <t>965041341</t>
  </si>
  <si>
    <t>Bourání mazanin škvárobetonových tl. do 100 mm, plochy přes 4 m2</t>
  </si>
  <si>
    <t>1030399323</t>
  </si>
  <si>
    <t>https://podminky.urs.cz/item/CS_URS_2023_01/965041341</t>
  </si>
  <si>
    <t>stávající skladba střechy nad strojovnou tl. 40 mm</t>
  </si>
  <si>
    <t>42,3*0,04</t>
  </si>
  <si>
    <t>965041441</t>
  </si>
  <si>
    <t>Bourání mazanin škvárobetonových tl. přes 100 mm, plochy přes 4 m2</t>
  </si>
  <si>
    <t>834685138</t>
  </si>
  <si>
    <t>https://podminky.urs.cz/item/CS_URS_2023_01/965041441</t>
  </si>
  <si>
    <t>stávající skladba střechy nad obytnou částí, tl. 75 - 225 mm</t>
  </si>
  <si>
    <t>317,0*(0,075+0,225)/2</t>
  </si>
  <si>
    <t>965045113</t>
  </si>
  <si>
    <t>Bourání potěrů tl. do 50 mm cementových nebo pískocementových, plochy přes 4 m2</t>
  </si>
  <si>
    <t>465234513</t>
  </si>
  <si>
    <t>https://podminky.urs.cz/item/CS_URS_2023_01/965045113</t>
  </si>
  <si>
    <t>pěnobeton</t>
  </si>
  <si>
    <t>"stávající skladba střechy nad obytnou částí" 317,0</t>
  </si>
  <si>
    <t>"stávající skladba střechy nad strojovnou" 42,3</t>
  </si>
  <si>
    <t>cementový potěr</t>
  </si>
  <si>
    <t>"stávající skladba střechy nad obytnou částí," 317,0</t>
  </si>
  <si>
    <t>-965337248</t>
  </si>
  <si>
    <t>ozn. X08 - ocelové okno jednokřídlé</t>
  </si>
  <si>
    <t>"13.NP" 1,75*0,5*7</t>
  </si>
  <si>
    <t>-1078875338</t>
  </si>
  <si>
    <t>ozn. X07 - 1kř ocelové vchodové dveře</t>
  </si>
  <si>
    <t>"13.NP" 1,1*2,0</t>
  </si>
  <si>
    <t>-1511234926</t>
  </si>
  <si>
    <t>XL</t>
  </si>
  <si>
    <t>Demontáž stávající konstrukce kabelovodu na střeše pro zpětnou montáž, vč. uložení po dobu stavby</t>
  </si>
  <si>
    <t>-50592830</t>
  </si>
  <si>
    <t>Poznámka k položce:
rozebrání konstrukce kabelovodu, 
uskladnění, 
opětovné usazení po dokončení stavebních prací</t>
  </si>
  <si>
    <t>03 13NP Bourací práce</t>
  </si>
  <si>
    <t>"ozn. XL" 1,55+7,32+7,0+2,9</t>
  </si>
  <si>
    <t>XL.P</t>
  </si>
  <si>
    <t>Demontáž betonových podkladních dlaždic konstrukce kabelovodu, uložení pro zpětnou montáž</t>
  </si>
  <si>
    <t>-1408850306</t>
  </si>
  <si>
    <t>"1 kus/bm" 20</t>
  </si>
  <si>
    <t>9R05</t>
  </si>
  <si>
    <t>Zpětná montáž konstrukce kabelovodu</t>
  </si>
  <si>
    <t>-922000931</t>
  </si>
  <si>
    <t>953921113</t>
  </si>
  <si>
    <t>Dlaždice betonové na sucho na ploché střechy kladené jednotlivě volně s mezerami např. pro schůdnost po měkké krytině, pro trvalé zatížení krytin, rozměru 400 x 400 mm</t>
  </si>
  <si>
    <t>731574554</t>
  </si>
  <si>
    <t>https://podminky.urs.cz/item/CS_URS_2023_01/953921113</t>
  </si>
  <si>
    <t>Poznámka k položce:
vč. podkladní geotextilie PE 300 g/m2</t>
  </si>
  <si>
    <t xml:space="preserve">Tabulka povrchů (podlah) </t>
  </si>
  <si>
    <t>"ozn. P4" 20</t>
  </si>
  <si>
    <t>9R07</t>
  </si>
  <si>
    <t>Zabezpečení stávajícího kabelového rozvodu proti poškození po dobu výstavby, dle požadavků správce sítě</t>
  </si>
  <si>
    <t>-1492075315</t>
  </si>
  <si>
    <t>985131311</t>
  </si>
  <si>
    <t>Očištění ploch stěn, rubu kleneb a podlah ruční dočištění ocelovými kartáči</t>
  </si>
  <si>
    <t>1215965566</t>
  </si>
  <si>
    <t>https://podminky.urs.cz/item/CS_URS_2023_01/985131311</t>
  </si>
  <si>
    <t>Poznámka k položce:
Před prováděním nadbetonování se stávající povrch betonové konstrukce mechanicky očistí od všech případných volných částic a od cementového mléka tak, aby povrch byl drsný</t>
  </si>
  <si>
    <t>91,0*0,1</t>
  </si>
  <si>
    <t>985331211</t>
  </si>
  <si>
    <t>Dodatečné vlepování betonářské výztuže včetně vyvrtání a vyčištění otvoru chemickou maltou průměr výztuže 8 mm</t>
  </si>
  <si>
    <t>-1522879564</t>
  </si>
  <si>
    <t>https://podminky.urs.cz/item/CS_URS_2023_01/985331211</t>
  </si>
  <si>
    <t>Výkres nabetonování atiky</t>
  </si>
  <si>
    <t>"Výkaz výztuže, ozn. 1" 525*0,15</t>
  </si>
  <si>
    <t>13021010</t>
  </si>
  <si>
    <t>tyč ocelová kruhová žebírková DIN 488 jakost B500B (10 505) výztuž do betonu D 6mm</t>
  </si>
  <si>
    <t>1050143512</t>
  </si>
  <si>
    <t>"Výkaz výztuže, ozn. 1" 35,0/1000</t>
  </si>
  <si>
    <t>0,035*1,1 'Přepočtené koeficientem množství</t>
  </si>
  <si>
    <t>985331912</t>
  </si>
  <si>
    <t>Dodatečné vlepování betonářské výztuže Příplatek k cenám za délku do 1 m jednotlivě</t>
  </si>
  <si>
    <t>-235200284</t>
  </si>
  <si>
    <t>https://podminky.urs.cz/item/CS_URS_2023_01/985331912</t>
  </si>
  <si>
    <t>9R03</t>
  </si>
  <si>
    <t>Vyspravení spodní části poškozených stropních panelů lodžií, očištění zkorodované výztuže, konzervace, reprofilace betonové vrstvy</t>
  </si>
  <si>
    <t>1455881291</t>
  </si>
  <si>
    <t>Poznámka k položce:
očištění výztuže od povrchové koroze,
natření výztuže antikorozním nátěrem, 
prohlubeň v betonu bude zapenetrována a doplněna betonem (cementovým lepidlem s tkaninou)</t>
  </si>
  <si>
    <t>předpoklad 0,5 m2 / lodžii</t>
  </si>
  <si>
    <t>0,5*4*11</t>
  </si>
  <si>
    <t>9R04</t>
  </si>
  <si>
    <t xml:space="preserve">Očištění stropních panelů před montáží nových vrstev </t>
  </si>
  <si>
    <t>13721357</t>
  </si>
  <si>
    <t>"vytažení na atiku" 91,2*0,3</t>
  </si>
  <si>
    <t>"horní hrana atiky" 91,2*0,125</t>
  </si>
  <si>
    <t>"horní hrana atiky" 12,0*0,15</t>
  </si>
  <si>
    <t>952902121</t>
  </si>
  <si>
    <t>Čištění budov při provádění oprav a udržovacích prací podlah drsných nebo chodníků zametením</t>
  </si>
  <si>
    <t>-731436884</t>
  </si>
  <si>
    <t>https://podminky.urs.cz/item/CS_URS_2023_01/952902121</t>
  </si>
  <si>
    <t>"závěrečný úklid střechy" 340,0</t>
  </si>
  <si>
    <t>997013161</t>
  </si>
  <si>
    <t>Vnitrostaveništní doprava suti a vybouraných hmot vodorovně do 50 m svisle s omezením mechanizace pro budovy a haly výšky přes 36 do 45 m</t>
  </si>
  <si>
    <t>-1599495055</t>
  </si>
  <si>
    <t>https://podminky.urs.cz/item/CS_URS_2023_01/997013161</t>
  </si>
  <si>
    <t>-1097880593</t>
  </si>
  <si>
    <t>1518226304</t>
  </si>
  <si>
    <t>158,995*9</t>
  </si>
  <si>
    <t>-1628521143</t>
  </si>
  <si>
    <t>997013645</t>
  </si>
  <si>
    <t>Poplatek za uložení stavebního odpadu na skládce (skládkovné) asfaltového bez obsahu dehtu zatříděného do Katalogu odpadů pod kódem 17 03 02</t>
  </si>
  <si>
    <t>409619261</t>
  </si>
  <si>
    <t>https://podminky.urs.cz/item/CS_URS_2023_01/997013645</t>
  </si>
  <si>
    <t>997013R01</t>
  </si>
  <si>
    <t>Poplatek za uložení stavebního odpadu na skládce (skládkovné) ze škvárobetonu</t>
  </si>
  <si>
    <t>-2138691395</t>
  </si>
  <si>
    <t>2,707+76,08</t>
  </si>
  <si>
    <t>-1363112900</t>
  </si>
  <si>
    <t>"celková suť" 158,995</t>
  </si>
  <si>
    <t>"beton" -64,674</t>
  </si>
  <si>
    <t>"asfalt" -13,449</t>
  </si>
  <si>
    <t>"škvára" -78,787</t>
  </si>
  <si>
    <t>998017005</t>
  </si>
  <si>
    <t>Přesun hmot pro budovy občanské výstavby, bydlení, výrobu a služby s omezením mechanizace vodorovná dopravní vzdálenost do 100 m pro budovy s jakoukoliv nosnou konstrukcí výšky přes 36 do 45 m</t>
  </si>
  <si>
    <t>-1186411018</t>
  </si>
  <si>
    <t>https://podminky.urs.cz/item/CS_URS_2023_01/998017005</t>
  </si>
  <si>
    <t>711</t>
  </si>
  <si>
    <t>Izolace proti vodě, vlhkosti a plynům</t>
  </si>
  <si>
    <t>711R01</t>
  </si>
  <si>
    <t>Zbavení prachu tlakovým vzduchem, nasycení stávající betonové konstrkuce vodou</t>
  </si>
  <si>
    <t>1428769095</t>
  </si>
  <si>
    <t>711714111</t>
  </si>
  <si>
    <t>Provedení detailů natěradly a tmely za studena vytvoření adhezního můstku modifikovanou maltou</t>
  </si>
  <si>
    <t>1900079180</t>
  </si>
  <si>
    <t>https://podminky.urs.cz/item/CS_URS_2023_01/711714111</t>
  </si>
  <si>
    <t>585R01</t>
  </si>
  <si>
    <t xml:space="preserve">cementová 1-komponentní malta, modifikovaná polymerem, zušlechtěná </t>
  </si>
  <si>
    <t>kg</t>
  </si>
  <si>
    <t>-1612756024</t>
  </si>
  <si>
    <t>9,1*2,9925 'Přepočtené koeficientem množství</t>
  </si>
  <si>
    <t>998711203</t>
  </si>
  <si>
    <t>Přesun hmot pro izolace proti vodě, vlhkosti a plynům stanovený procentní sazbou (%) z ceny vodorovná dopravní vzdálenost do 50 m v objektech výšky přes 12 do 60 m</t>
  </si>
  <si>
    <t>-878808081</t>
  </si>
  <si>
    <t>https://podminky.urs.cz/item/CS_URS_2023_01/998711203</t>
  </si>
  <si>
    <t>712</t>
  </si>
  <si>
    <t>Povlakové krytiny</t>
  </si>
  <si>
    <t>712340R33</t>
  </si>
  <si>
    <t xml:space="preserve">Odstranění povlakové krytiny střech plochých do 10° z přitavených pásů NAIP v plné ploše </t>
  </si>
  <si>
    <t>-428915054</t>
  </si>
  <si>
    <t xml:space="preserve">všechny vrstvy lepenky, podkladní </t>
  </si>
  <si>
    <t>"13. NP" (7,3+6,0+0,3)*2*0,96</t>
  </si>
  <si>
    <t>všechny vrstvy lepenky, krytina</t>
  </si>
  <si>
    <t>"vytažení na atiku" 91,2*0,1</t>
  </si>
  <si>
    <t>"13. NP" (7,3+6,0+0,3)*2*0,76</t>
  </si>
  <si>
    <t>712311101</t>
  </si>
  <si>
    <t>Provedení povlakové krytiny střech plochých do 10° natěradly a tmely za studena nátěrem lakem penetračním nebo asfaltovým</t>
  </si>
  <si>
    <t>1176847767</t>
  </si>
  <si>
    <t>https://podminky.urs.cz/item/CS_URS_2023_01/712311101</t>
  </si>
  <si>
    <t>"skladba S1 - střešní plášť nad obytnou částí" 317,0</t>
  </si>
  <si>
    <t>712811101</t>
  </si>
  <si>
    <t>Provedení povlakové krytiny střech samostatným vytažením izolačního povlaku za studena na konstrukce převyšující úroveň střechy, nátěrem penetračním</t>
  </si>
  <si>
    <t>1905814865</t>
  </si>
  <si>
    <t>https://podminky.urs.cz/item/CS_URS_2023_01/712811101</t>
  </si>
  <si>
    <t>skladba S1 - střešní plášť nad obytnou částí</t>
  </si>
  <si>
    <t>"vytažení na atiku" 91,2*0,4</t>
  </si>
  <si>
    <t>"horní hrana atiky" 91,2*0,205</t>
  </si>
  <si>
    <t>"13. NP - sokl" (7,3+6,0+0,3)*2*0,98</t>
  </si>
  <si>
    <t>11163150</t>
  </si>
  <si>
    <t>lak penetrační asfaltový</t>
  </si>
  <si>
    <t>-1289204815</t>
  </si>
  <si>
    <t>"vodorovná" 317,0</t>
  </si>
  <si>
    <t>"svislá" 81,832</t>
  </si>
  <si>
    <t>398,832*0,0004 'Přepočtené koeficientem množství</t>
  </si>
  <si>
    <t>712341559</t>
  </si>
  <si>
    <t>Provedení povlakové krytiny střech plochých do 10° pásy přitavením NAIP v plné ploše</t>
  </si>
  <si>
    <t>1811557376</t>
  </si>
  <si>
    <t>https://podminky.urs.cz/item/CS_URS_2023_01/712341559</t>
  </si>
  <si>
    <t>712841559</t>
  </si>
  <si>
    <t>Provedení povlakové krytiny střech samostatným vytažením izolačního povlaku pásy přitavením na konstrukce převyšující úroveň střechy, NAIP</t>
  </si>
  <si>
    <t>1280030467</t>
  </si>
  <si>
    <t>https://podminky.urs.cz/item/CS_URS_2023_01/712841559</t>
  </si>
  <si>
    <t>62853004</t>
  </si>
  <si>
    <t>pás asfaltový natavitelný modifikovaný SBS tl 4,0mm s vložkou ze skleněné tkaniny a spalitelnou PE fólií nebo jemnozrnným minerálním posypem na horním povrchu</t>
  </si>
  <si>
    <t>1649730762</t>
  </si>
  <si>
    <t>398,832*1,2 'Přepočtené koeficientem množství</t>
  </si>
  <si>
    <t>712391171</t>
  </si>
  <si>
    <t>Provedení povlakové krytiny střech plochých do 10° -ostatní práce provedení vrstvy textilní podkladní</t>
  </si>
  <si>
    <t>228880452</t>
  </si>
  <si>
    <t>https://podminky.urs.cz/item/CS_URS_2023_01/712391171</t>
  </si>
  <si>
    <t>"skladba S1 - střešní plášť nad obytnou částí" 380,0-40,0</t>
  </si>
  <si>
    <t>"vytažení na atiku" 89,6*0,4</t>
  </si>
  <si>
    <t>"13. NP - sokl" (7,3+6,0+0,3*2)*2*0,67</t>
  </si>
  <si>
    <t>"zhlaví atiky, 2 vrstvy" 92,0*0,305*2</t>
  </si>
  <si>
    <t>6931116R</t>
  </si>
  <si>
    <t>sklovláknitá textilie 120 g/m2</t>
  </si>
  <si>
    <t>522804038</t>
  </si>
  <si>
    <t>394,466*1,2 'Přepočtené koeficientem množství</t>
  </si>
  <si>
    <t>69311068</t>
  </si>
  <si>
    <t>geotextilie netkaná separační, ochranná, filtrační, drenážní PP 300g/m2</t>
  </si>
  <si>
    <t>-449908011</t>
  </si>
  <si>
    <t>56,12*1,2 'Přepočtené koeficientem množství</t>
  </si>
  <si>
    <t>711491272</t>
  </si>
  <si>
    <t>Provedení doplňků izolace proti vodě textilií na ploše svislé S vrstva ochranná</t>
  </si>
  <si>
    <t>-1737989255</t>
  </si>
  <si>
    <t>https://podminky.urs.cz/item/CS_URS_2023_01/711491272</t>
  </si>
  <si>
    <t>"zateplení atika, sokl" 44,896</t>
  </si>
  <si>
    <t>69311081</t>
  </si>
  <si>
    <t>geotextilie netkaná separační, ochranná, filtrační, drenážní PES 300g/m2</t>
  </si>
  <si>
    <t>1133265856</t>
  </si>
  <si>
    <t>44,896*1,05 'Přepočtené koeficientem množství</t>
  </si>
  <si>
    <t>712363R25</t>
  </si>
  <si>
    <t>Provedení povlakové krytiny střech plochých do 10° s mechanicky kotvenou izolací včetně položení fólie a horkovzdušného svaření tl. tepelné izolace přes 240 mm budovy výšky přes 18 m, kotvené do betonu</t>
  </si>
  <si>
    <t>908219971</t>
  </si>
  <si>
    <t>https://podminky.urs.cz/item/CS_URS_2023_01/712363R25</t>
  </si>
  <si>
    <t>Poznámka k položce:
vč. dodávky kotev a opracování prostupů</t>
  </si>
  <si>
    <t>28322012</t>
  </si>
  <si>
    <t>fólie hydroizolační střešní mPVC mechanicky kotvená tl 1,5mm šedá</t>
  </si>
  <si>
    <t>311736144</t>
  </si>
  <si>
    <t>"skladba S1" 394,466</t>
  </si>
  <si>
    <t>394,466*1,1655 'Přepočtené koeficientem množství</t>
  </si>
  <si>
    <t>712363004</t>
  </si>
  <si>
    <t>Provedení povlakové krytiny střech plochých do 10° fólií termoplastickou mPVC (měkčené PVC) aplikace fólie na oplechování (na tzv. fóliový plech) nalepením lepidlem v plné ploše</t>
  </si>
  <si>
    <t>-319812148</t>
  </si>
  <si>
    <t>https://podminky.urs.cz/item/CS_URS_2023_01/712363004</t>
  </si>
  <si>
    <t>skladba S2 - střecha nad 13.NP</t>
  </si>
  <si>
    <t>atika</t>
  </si>
  <si>
    <t>27,0*0,05</t>
  </si>
  <si>
    <t>28342411</t>
  </si>
  <si>
    <t>fólie hydroizolační střešní mPVC s nakašírovaným PES rounem určená k lepení tl 1,5mm (účinná tloušťka)</t>
  </si>
  <si>
    <t>922290865</t>
  </si>
  <si>
    <t>45,15*1,1655 'Přepočtené koeficientem množství</t>
  </si>
  <si>
    <t>712363673</t>
  </si>
  <si>
    <t>Provedení povlakové krytiny střech plochých do 10° s mechanicky kotvenou izolací ostatní práce mechanické kotvení plechových lišt do rš 200 mm do podkladu z betonu</t>
  </si>
  <si>
    <t>-448939117</t>
  </si>
  <si>
    <t>https://podminky.urs.cz/item/CS_URS_2023_01/712363673</t>
  </si>
  <si>
    <t>"ozn. V9" 92,0</t>
  </si>
  <si>
    <t>"ozn. V11" 26,0</t>
  </si>
  <si>
    <t>"ozn. V13" 28,0</t>
  </si>
  <si>
    <t>"vnitřní roh" 92,0+28,0</t>
  </si>
  <si>
    <t>"vnější roh" 92,0+28,0</t>
  </si>
  <si>
    <t>55344503</t>
  </si>
  <si>
    <t>okapnice atiková háková z poplastovaného plechu (PVC-P) rš 150mm</t>
  </si>
  <si>
    <t>-1808508853</t>
  </si>
  <si>
    <t>120*1,1 'Přepočtené koeficientem množství</t>
  </si>
  <si>
    <t>55344004</t>
  </si>
  <si>
    <t>lišta stěnová vyhnutá z poplastovaného plechu (PVC-P) rš 70mm</t>
  </si>
  <si>
    <t>-1515827366</t>
  </si>
  <si>
    <t>26*1,1 'Přepočtené koeficientem množství</t>
  </si>
  <si>
    <t>55344005</t>
  </si>
  <si>
    <t>lišta L rohová vnější z poplastovaného plechu (PVC-P) rš 100mm</t>
  </si>
  <si>
    <t>822577608</t>
  </si>
  <si>
    <t>55344006</t>
  </si>
  <si>
    <t>lišta L koutová vnitřní z poplastovaného plechu (PVC-P) rš 100mm</t>
  </si>
  <si>
    <t>2079166325</t>
  </si>
  <si>
    <t>"vnitřní roh" 92,0+28,0+26,0</t>
  </si>
  <si>
    <t>146*1,1 'Přepočtené koeficientem množství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</si>
  <si>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</si>
  <si>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</si>
  <si>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1104110995</t>
  </si>
  <si>
    <t>https://podminky.urs.cz/item/CS_URS_2023_01/712363115</t>
  </si>
  <si>
    <t>Poznámka k položce:
pomocí integrovaných manžet v koncových prvcích</t>
  </si>
  <si>
    <t>"ozn. V5" 4</t>
  </si>
  <si>
    <t>"ozn. V6" 4</t>
  </si>
  <si>
    <t>"ozn. V7" 20</t>
  </si>
  <si>
    <t>"ozn. V8" 4</t>
  </si>
  <si>
    <t>"ozn. V10" 80</t>
  </si>
  <si>
    <t>"ozn. V12" 2</t>
  </si>
  <si>
    <t>712998202</t>
  </si>
  <si>
    <t>Provedení povlakové krytiny střech - ostatní práce montáž odvodňovacího prvku nouzového atikového přepadu z PVC na dešťovou vodu DN 125</t>
  </si>
  <si>
    <t>15161161</t>
  </si>
  <si>
    <t>https://podminky.urs.cz/item/CS_URS_2023_01/712998202</t>
  </si>
  <si>
    <t>56231128</t>
  </si>
  <si>
    <t>pojistný přepad ploché střechy s manžetou pro PVC-P hydroizolaci DN 50, DN 75, DN 110, DN 125</t>
  </si>
  <si>
    <t>-153728432</t>
  </si>
  <si>
    <t>998712205</t>
  </si>
  <si>
    <t>Přesun hmot pro povlakové krytiny stanovený procentní sazbou (%) z ceny vodorovná dopravní vzdálenost do 50 m v objektech výšky přes 36 do 48 m</t>
  </si>
  <si>
    <t>-107413828</t>
  </si>
  <si>
    <t>https://podminky.urs.cz/item/CS_URS_2023_01/998712205</t>
  </si>
  <si>
    <t>713</t>
  </si>
  <si>
    <t>Izolace tepelné</t>
  </si>
  <si>
    <t>713141151</t>
  </si>
  <si>
    <t>Montáž tepelné izolace střech plochých rohožemi, pásy, deskami, dílci, bloky (izolační materiál ve specifikaci) kladenými volně jednovrstvá</t>
  </si>
  <si>
    <t>900602861</t>
  </si>
  <si>
    <t>https://podminky.urs.cz/item/CS_URS_2023_01/713141151</t>
  </si>
  <si>
    <t>63151566</t>
  </si>
  <si>
    <t>deska tepelně izolační minerální kontaktních fasád podélné vlákno λ=0,038 tl 160mm</t>
  </si>
  <si>
    <t>357423092</t>
  </si>
  <si>
    <t>340*1,05 'Přepočtené koeficientem množství</t>
  </si>
  <si>
    <t>713141311</t>
  </si>
  <si>
    <t>Montáž tepelné izolace střech plochých spádovými klíny v ploše kladenými volně</t>
  </si>
  <si>
    <t>-393802074</t>
  </si>
  <si>
    <t>https://podminky.urs.cz/item/CS_URS_2023_01/713141311</t>
  </si>
  <si>
    <t>2837610R</t>
  </si>
  <si>
    <t>klín izolační z minerální vaty spádový, specifikace dle PD</t>
  </si>
  <si>
    <t>504689076</t>
  </si>
  <si>
    <t>skladba S1 - střešní plášť nad obytnou částí tl. 30 - 150 mm</t>
  </si>
  <si>
    <t>340,0*0,09</t>
  </si>
  <si>
    <t>30,6*1,1 'Přepočtené koeficientem množství</t>
  </si>
  <si>
    <t>713141358</t>
  </si>
  <si>
    <t>Montáž tepelné izolace střech plochých spádovými klíny na zhlaví atiky šířky do 500 mm mechanicky ukotvenými šrouby</t>
  </si>
  <si>
    <t>-1326714624</t>
  </si>
  <si>
    <t>https://podminky.urs.cz/item/CS_URS_2023_01/713141358</t>
  </si>
  <si>
    <t>713131143</t>
  </si>
  <si>
    <t>Montáž tepelné izolace stěn rohožemi, pásy, deskami, dílci, bloky (izolační materiál ve specifikaci) lepením celoplošně s mechanickým kotvením</t>
  </si>
  <si>
    <t>1707414361</t>
  </si>
  <si>
    <t>https://podminky.urs.cz/item/CS_URS_2023_01/713131143</t>
  </si>
  <si>
    <t>"vytažení na atiku" 91,2*0,2</t>
  </si>
  <si>
    <t>1386742179</t>
  </si>
  <si>
    <t>"zhlaví atiky tl. 80 mm" 92,0*0,305*0,08</t>
  </si>
  <si>
    <t>"zateplení atika, sokl tl. 80 mm" 44,896*0,08</t>
  </si>
  <si>
    <t>5,837*1,1 'Přepočtené koeficientem množství</t>
  </si>
  <si>
    <t>713191321</t>
  </si>
  <si>
    <t>Montáž tepelné izolace stavebních konstrukcí - doplňky a konstrukční součásti střech plochých osazení odvětrávacích komínků</t>
  </si>
  <si>
    <t>1843439611</t>
  </si>
  <si>
    <t>https://podminky.urs.cz/item/CS_URS_2023_01/713191321</t>
  </si>
  <si>
    <t>28342053</t>
  </si>
  <si>
    <t>komínek střešní odvětrávací s integrovanou manžetou z PVC DN 100</t>
  </si>
  <si>
    <t>1383573589</t>
  </si>
  <si>
    <t>998713205</t>
  </si>
  <si>
    <t>Přesun hmot pro izolace tepelné stanovený procentní sazbou (%) z ceny vodorovná dopravní vzdálenost do 50 m v objektech výšky přes 36 do 48 m</t>
  </si>
  <si>
    <t>-1556685696</t>
  </si>
  <si>
    <t>https://podminky.urs.cz/item/CS_URS_2023_01/998713205</t>
  </si>
  <si>
    <t>721</t>
  </si>
  <si>
    <t>Zdravotechnika - vnitřní kanalizace</t>
  </si>
  <si>
    <t>721233112</t>
  </si>
  <si>
    <t>Střešní vtoky (vpusti) polypropylenové (PP) pro ploché střechy s odtokem svislým DN 110</t>
  </si>
  <si>
    <t>327627086</t>
  </si>
  <si>
    <t>https://podminky.urs.cz/item/CS_URS_2023_01/721233112</t>
  </si>
  <si>
    <t>Poznámka k položce:
vč. integrované manžety z mPVC</t>
  </si>
  <si>
    <t>721233121</t>
  </si>
  <si>
    <t>Střešní vtoky (vpusti) polypropylenové (PP) pro ploché střechy s odtokem vodorovným DN 75/110</t>
  </si>
  <si>
    <t>1430966441</t>
  </si>
  <si>
    <t>https://podminky.urs.cz/item/CS_URS_2023_01/721233121</t>
  </si>
  <si>
    <t>Poznámka k položce:
vč. integrované manžety z hydrizolační fólie mPVC</t>
  </si>
  <si>
    <t>998721205</t>
  </si>
  <si>
    <t>Přesun hmot pro vnitřní kanalizace stanovený procentní sazbou (%) z ceny vodorovná dopravní vzdálenost do 50 m v objektech výšky přes 36 do 48 m</t>
  </si>
  <si>
    <t>178722685</t>
  </si>
  <si>
    <t>https://podminky.urs.cz/item/CS_URS_2023_01/998721205</t>
  </si>
  <si>
    <t>XH</t>
  </si>
  <si>
    <t>Demontáž stávajícího rozvodu hromosvodu na střeše, vč. likvidace</t>
  </si>
  <si>
    <t>-670910923</t>
  </si>
  <si>
    <t>část na střeše nad 12.NP</t>
  </si>
  <si>
    <t>91,2</t>
  </si>
  <si>
    <t>5,35*2</t>
  </si>
  <si>
    <t>5,3*2</t>
  </si>
  <si>
    <t>2,8*3</t>
  </si>
  <si>
    <t>část na střeše nad 13.NP</t>
  </si>
  <si>
    <t>6,0*3</t>
  </si>
  <si>
    <t>6,9+0,4*2+1,0</t>
  </si>
  <si>
    <t>svod 13.NP</t>
  </si>
  <si>
    <t>1,0*6</t>
  </si>
  <si>
    <t>3,15*2</t>
  </si>
  <si>
    <t>741420902</t>
  </si>
  <si>
    <t>Údržba hromosvodů výměna držáků nebo svorek</t>
  </si>
  <si>
    <t>-614240553</t>
  </si>
  <si>
    <t>https://podminky.urs.cz/item/CS_URS_2023_01/741420902</t>
  </si>
  <si>
    <t>3544218R</t>
  </si>
  <si>
    <t>plastový držák hromosvodu s integrovanou manžetou z mPVC</t>
  </si>
  <si>
    <t>-887913347</t>
  </si>
  <si>
    <t>H3</t>
  </si>
  <si>
    <t>D+M nový rozvod hromosvodu na střeše, drát FeZn 8 mm, kompletní provedení, specifikace dle PD</t>
  </si>
  <si>
    <t>-160001397</t>
  </si>
  <si>
    <t>část na střeše nad 12.NP, nad 13.NP</t>
  </si>
  <si>
    <t>87,0+0,7*8+17,1+5,7</t>
  </si>
  <si>
    <t>5,5*4</t>
  </si>
  <si>
    <t>998741205</t>
  </si>
  <si>
    <t>Přesun hmot pro silnoproud stanovený procentní sazbou (%) z ceny vodorovná dopravní vzdálenost do 50 m v objektech výšky přes 36 do 48 m</t>
  </si>
  <si>
    <t>-1892960554</t>
  </si>
  <si>
    <t>https://podminky.urs.cz/item/CS_URS_2023_01/998741205</t>
  </si>
  <si>
    <t>762</t>
  </si>
  <si>
    <t>Konstrukce tesařské</t>
  </si>
  <si>
    <t>762361312</t>
  </si>
  <si>
    <t>Konstrukční vrstva pod klempířské prvky pro oplechování horních ploch zdí a nadezdívek (atik) z desek dřevoštěpkových šroubovaných do podkladu, tloušťky desky 22 mm</t>
  </si>
  <si>
    <t>-822777613</t>
  </si>
  <si>
    <t>https://podminky.urs.cz/item/CS_URS_2023_01/762361312</t>
  </si>
  <si>
    <t>"zhlaví atiky - střecha nad 12.NP" 92,0*0,305</t>
  </si>
  <si>
    <t>"zhlaví atiky - střecha nad 13.NP" 28,0*0,15</t>
  </si>
  <si>
    <t>998762R04</t>
  </si>
  <si>
    <t>Přesun hmot pro konstrukce tesařské stanovený procentní sazbou (%) z ceny vodorovná dopravní vzdálenost do 50 m v objektech výšky přes 36 m</t>
  </si>
  <si>
    <t>1950097865</t>
  </si>
  <si>
    <t>764002841</t>
  </si>
  <si>
    <t>Demontáž klempířských konstrukcí oplechování horních ploch zdí a nadezdívek do suti</t>
  </si>
  <si>
    <t>-1386925759</t>
  </si>
  <si>
    <t>https://podminky.urs.cz/item/CS_URS_2023_01/764002841</t>
  </si>
  <si>
    <t>ozn. XP4 - demontáž oplechování atiky 13.NP</t>
  </si>
  <si>
    <t>"13.NP" 91,2</t>
  </si>
  <si>
    <t>ozn. XP5 - demontáž oplechování atiky střecha strojovna</t>
  </si>
  <si>
    <t>"strojovna" 12,0</t>
  </si>
  <si>
    <t>-1164854767</t>
  </si>
  <si>
    <t>ozn. XP2 - demontáž stávajícho vnějšího parapetu 13.NP</t>
  </si>
  <si>
    <t>"dle nových prvků, ozn. K10" 6,7*2</t>
  </si>
  <si>
    <t>764003801</t>
  </si>
  <si>
    <t>Demontáž klempířských konstrukcí lemování trub, konzol, držáků, ventilačních nástavců a ostatních kusových prvků do suti</t>
  </si>
  <si>
    <t>-809629268</t>
  </si>
  <si>
    <t>https://podminky.urs.cz/item/CS_URS_2023_01/764003801</t>
  </si>
  <si>
    <t>"odvětrání kanalizace" 4*2</t>
  </si>
  <si>
    <t>764226R06</t>
  </si>
  <si>
    <t>Oplechování parapetů z hliníkového plechu 1,4 mm rovných rš do 500 mm, povrchová úprava, boční krytky</t>
  </si>
  <si>
    <t>999901211</t>
  </si>
  <si>
    <t>"ozn. K10" 6,7*2</t>
  </si>
  <si>
    <t>998764205</t>
  </si>
  <si>
    <t>Přesun hmot pro konstrukce klempířské stanovený procentní sazbou (%) z ceny vodorovná dopravní vzdálenost do 50 m v objektech výšky přes 36 do 48 m</t>
  </si>
  <si>
    <t>-407230582</t>
  </si>
  <si>
    <t>https://podminky.urs.cz/item/CS_URS_2023_01/998764205</t>
  </si>
  <si>
    <t>XR</t>
  </si>
  <si>
    <t>Demontáž pochozího pororoštu vč. likvidace</t>
  </si>
  <si>
    <t>-58429108</t>
  </si>
  <si>
    <t>ozn. XR - demontáž pochozího pororoštu</t>
  </si>
  <si>
    <t>"kus" 1</t>
  </si>
  <si>
    <t>767832802</t>
  </si>
  <si>
    <t>Demontáž venkovních požárních žebříků bez ochranného koše</t>
  </si>
  <si>
    <t>1152064382</t>
  </si>
  <si>
    <t>https://podminky.urs.cz/item/CS_URS_2023_01/767832802</t>
  </si>
  <si>
    <t xml:space="preserve">ozn. XK - demontáž ocelového žebříku </t>
  </si>
  <si>
    <t>"bm" 4,3*2</t>
  </si>
  <si>
    <t>O5</t>
  </si>
  <si>
    <t>D+M hliníkové okno 1kř 1750x500 mm, izol. trojsklo, specifikace dle PD</t>
  </si>
  <si>
    <t>-1743878585</t>
  </si>
  <si>
    <t>"ozn. O5" 7</t>
  </si>
  <si>
    <t>O6</t>
  </si>
  <si>
    <t>D+M hliníkové vchodové dveře 900x2000 mm 1kř, izol. trojsklo, kování, specifikace dle PD</t>
  </si>
  <si>
    <t>-1962153935</t>
  </si>
  <si>
    <t>"ozn. O6" 1</t>
  </si>
  <si>
    <t>767881R11</t>
  </si>
  <si>
    <t>Montáž záchytného systému proti pádu bodů samostatných nebo v systému s poddajným kotvícím vedením do železobetonu</t>
  </si>
  <si>
    <t>1102698162</t>
  </si>
  <si>
    <t>70921328</t>
  </si>
  <si>
    <t>kotvicí bod pro betonové konstrukce pomocí rozpěrné kotvy nebo chemické kotvy dl 400mm</t>
  </si>
  <si>
    <t>62513796</t>
  </si>
  <si>
    <t>767881R12</t>
  </si>
  <si>
    <t>D+M nerezové lanko záchytného systému</t>
  </si>
  <si>
    <t>-554427844</t>
  </si>
  <si>
    <t>"ozn. V7" 82,0</t>
  </si>
  <si>
    <t>767R01</t>
  </si>
  <si>
    <t>D+M mřížka proti ptactvu na pojistném přepadu DN 110, specifikace dle PD</t>
  </si>
  <si>
    <t>1962330060</t>
  </si>
  <si>
    <t>102</t>
  </si>
  <si>
    <t>V14</t>
  </si>
  <si>
    <t>D+M hliníkové pracovní schůdky pro výšku 1,2 m, závěsné a uzamykatelné provedení, vč. kotvení a povrchové úpravy, specifikace dle PD</t>
  </si>
  <si>
    <t>-1031178133</t>
  </si>
  <si>
    <t>"ozn. V14" 1</t>
  </si>
  <si>
    <t>103</t>
  </si>
  <si>
    <t>767832112</t>
  </si>
  <si>
    <t>Montáž venkovních požárních žebříků na ocelovou konstrukci bez suchovodu</t>
  </si>
  <si>
    <t>-2025232335</t>
  </si>
  <si>
    <t>https://podminky.urs.cz/item/CS_URS_2023_01/767832112</t>
  </si>
  <si>
    <t>"ozn. Z2" 4,39</t>
  </si>
  <si>
    <t>104</t>
  </si>
  <si>
    <t>767834112</t>
  </si>
  <si>
    <t>Montáž venkovních požárních žebříků Příplatek k cenám za montáž ochranného koše, připevněného svařováním</t>
  </si>
  <si>
    <t>912247763</t>
  </si>
  <si>
    <t>https://podminky.urs.cz/item/CS_URS_2023_01/767834112</t>
  </si>
  <si>
    <t>"ozn. Z2" 2,53</t>
  </si>
  <si>
    <t>105</t>
  </si>
  <si>
    <t>4498300R</t>
  </si>
  <si>
    <t>žebřík venkovní bez suchovodu v provedení žárový Zn s ochranným košem, nátěr RAL</t>
  </si>
  <si>
    <t>-412998686</t>
  </si>
  <si>
    <t>106</t>
  </si>
  <si>
    <t>Z3</t>
  </si>
  <si>
    <t>D+M ocelové schodiště na střechu, schodnice, zábradlí, stupně, vč. kotvení a povrchové úpravy, specifikace dle PD</t>
  </si>
  <si>
    <t>-1867683905</t>
  </si>
  <si>
    <t>"ozn. Z3" 1</t>
  </si>
  <si>
    <t>107</t>
  </si>
  <si>
    <t>998767205</t>
  </si>
  <si>
    <t>Přesun hmot pro zámečnické konstrukce stanovený procentní sazbou (%) z ceny vodorovná dopravní vzdálenost do 50 m v objektech výšky přes 36 do 48 m</t>
  </si>
  <si>
    <t>-1682024580</t>
  </si>
  <si>
    <t>https://podminky.urs.cz/item/CS_URS_2023_01/998767205</t>
  </si>
  <si>
    <t>783</t>
  </si>
  <si>
    <t>Dokončovací práce - nátěry</t>
  </si>
  <si>
    <t>108</t>
  </si>
  <si>
    <t>783301401</t>
  </si>
  <si>
    <t>Příprava podkladu zámečnických konstrukcí před provedením nátěru ometení</t>
  </si>
  <si>
    <t>-934952428</t>
  </si>
  <si>
    <t>https://podminky.urs.cz/item/CS_URS_2023_01/783301401</t>
  </si>
  <si>
    <t>3x tyč TR 140, dl. 4,0 m</t>
  </si>
  <si>
    <t>3,14*0,14*4*3</t>
  </si>
  <si>
    <t>2x konzola TR 140, dl. 0,5 m</t>
  </si>
  <si>
    <t>3,14*0,14*0,5*2</t>
  </si>
  <si>
    <t>2x patní plech 0,5x0,5 m</t>
  </si>
  <si>
    <t>0,5*0,5*2</t>
  </si>
  <si>
    <t>1x tyč na anténu TR 100, dl. 2,5 m</t>
  </si>
  <si>
    <t>3,14*0,1*2,5</t>
  </si>
  <si>
    <t>"3 tyče" 1,725*2</t>
  </si>
  <si>
    <t>konstrukce pro jednotky vysílačů</t>
  </si>
  <si>
    <t>2x U140, dl. 4,0 m</t>
  </si>
  <si>
    <t>0,489*4,0*2</t>
  </si>
  <si>
    <t>109</t>
  </si>
  <si>
    <t>783301303</t>
  </si>
  <si>
    <t>Příprava podkladu zámečnických konstrukcí před provedením nátěru odrezivění odrezovačem bezoplachovým</t>
  </si>
  <si>
    <t>1007280492</t>
  </si>
  <si>
    <t>https://podminky.urs.cz/item/CS_URS_2023_01/783301303</t>
  </si>
  <si>
    <t>110</t>
  </si>
  <si>
    <t>783301313</t>
  </si>
  <si>
    <t>Příprava podkladu zámečnických konstrukcí před provedením nátěru odmaštění odmašťovačem ředidlovým</t>
  </si>
  <si>
    <t>-972083240</t>
  </si>
  <si>
    <t>https://podminky.urs.cz/item/CS_URS_2023_01/783301313</t>
  </si>
  <si>
    <t>111</t>
  </si>
  <si>
    <t>783314101</t>
  </si>
  <si>
    <t>Základní nátěr zámečnických konstrukcí jednonásobný syntetický</t>
  </si>
  <si>
    <t>-578606145</t>
  </si>
  <si>
    <t>https://podminky.urs.cz/item/CS_URS_2023_01/783314101</t>
  </si>
  <si>
    <t>112</t>
  </si>
  <si>
    <t>783315101</t>
  </si>
  <si>
    <t>Mezinátěr zámečnických konstrukcí jednonásobný syntetický standardní</t>
  </si>
  <si>
    <t>1545246547</t>
  </si>
  <si>
    <t>https://podminky.urs.cz/item/CS_URS_2023_01/783315101</t>
  </si>
  <si>
    <t>113</t>
  </si>
  <si>
    <t>783317101</t>
  </si>
  <si>
    <t>Krycí nátěr (email) zámečnických konstrukcí jednonásobný syntetický standardní</t>
  </si>
  <si>
    <t>-1338353149</t>
  </si>
  <si>
    <t>https://podminky.urs.cz/item/CS_URS_2023_01/783317101</t>
  </si>
  <si>
    <t>Poznámka k položce:
RAL 7024</t>
  </si>
  <si>
    <t>14,862*2 'Přepočtené koeficientem množství</t>
  </si>
  <si>
    <t>114</t>
  </si>
  <si>
    <t>2024989465</t>
  </si>
  <si>
    <t>36,4*0,2</t>
  </si>
  <si>
    <t>115</t>
  </si>
  <si>
    <t>-657199158</t>
  </si>
  <si>
    <t>SO 01 C - Zpevněné plochy</t>
  </si>
  <si>
    <t xml:space="preserve">    5 - Komunikace pozemní</t>
  </si>
  <si>
    <t>M - Práce a dodávky M</t>
  </si>
  <si>
    <t xml:space="preserve">    21-M - Elektromontáže</t>
  </si>
  <si>
    <t>-1189186931</t>
  </si>
  <si>
    <t>Půdorys 1.NP - bourací práce</t>
  </si>
  <si>
    <t>ozn. XD - demontáž a ubourání betonového okapového chodníku</t>
  </si>
  <si>
    <t>(20,425+21,75)*2*0,5</t>
  </si>
  <si>
    <t>5,0*0,75*4</t>
  </si>
  <si>
    <t>131213701</t>
  </si>
  <si>
    <t>Hloubení nezapažených jam ručně s urovnáním dna do předepsaného profilu a spádu v hornině třídy těžitelnosti I skupiny 3 soudržných</t>
  </si>
  <si>
    <t>-444178848</t>
  </si>
  <si>
    <t>https://podminky.urs.cz/item/CS_URS_2023_01/131213701</t>
  </si>
  <si>
    <t xml:space="preserve">skladba P3 - asfaltový chodník </t>
  </si>
  <si>
    <t>3,6*0,2</t>
  </si>
  <si>
    <t>132212331</t>
  </si>
  <si>
    <t>Hloubení nezapažených rýh šířky přes 800 do 2 000 mm ručně s urovnáním dna do předepsaného profilu a spádu v hornině třídy těžitelnosti I skupiny 3 soudržných</t>
  </si>
  <si>
    <t>262802797</t>
  </si>
  <si>
    <t>https://podminky.urs.cz/item/CS_URS_2023_01/132212331</t>
  </si>
  <si>
    <t>ozn. XJ - výkop pro nové zemnění a napojení na kanalizaci</t>
  </si>
  <si>
    <t>"hl. 600 mm" 130,5*0,6</t>
  </si>
  <si>
    <t>132212121</t>
  </si>
  <si>
    <t>Hloubení zapažených rýh šířky do 800 mm ručně s urovnáním dna do předepsaného profilu a spádu v hornině třídy těžitelnosti I skupiny 3 soudržných</t>
  </si>
  <si>
    <t>-458253074</t>
  </si>
  <si>
    <t>https://podminky.urs.cz/item/CS_URS_2023_01/132212121</t>
  </si>
  <si>
    <t>"hl. 400 mm" (22,0+24,95)*2*0,3*0,4</t>
  </si>
  <si>
    <t>174111101</t>
  </si>
  <si>
    <t>Zásyp sypaninou z jakékoliv horniny ručně s uložením výkopku ve vrstvách se zhutněním jam, šachet, rýh nebo kolem objektů v těchto vykopávkách</t>
  </si>
  <si>
    <t>-976203410</t>
  </si>
  <si>
    <t>https://podminky.urs.cz/item/CS_URS_2023_01/174111101</t>
  </si>
  <si>
    <t>"vytěžená zemina" 78,3+11,268</t>
  </si>
  <si>
    <t>"skladba okapového chodníku" -47,452*0,15</t>
  </si>
  <si>
    <t>167151101</t>
  </si>
  <si>
    <t>Nakládání, skládání a překládání neulehlého výkopku nebo sypaniny strojně nakládání, množství do 100 m3, z horniny třídy těžitelnosti I, skupiny 1 až 3</t>
  </si>
  <si>
    <t>-441004077</t>
  </si>
  <si>
    <t>https://podminky.urs.cz/item/CS_URS_2023_01/167151101</t>
  </si>
  <si>
    <t>"k likvidaci" 7,118+0,72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</si>
  <si>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</si>
  <si>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</si>
  <si>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-1511827870</t>
  </si>
  <si>
    <t>https://podminky.urs.cz/item/CS_URS_2023_01/162751117</t>
  </si>
  <si>
    <t>171201221</t>
  </si>
  <si>
    <t>Poplatek za uložení stavebního odpadu na skládce (skládkovné) zeminy a kamení zatříděného do Katalogu odpadů pod kódem 17 05 04</t>
  </si>
  <si>
    <t>-1546326800</t>
  </si>
  <si>
    <t>https://podminky.urs.cz/item/CS_URS_2023_01/171201221</t>
  </si>
  <si>
    <t>7,838*2 'Přepočtené koeficientem množství</t>
  </si>
  <si>
    <t>181912111</t>
  </si>
  <si>
    <t>Úprava pláně vyrovnáním výškových rozdílů ručně v hornině třídy těžitelnosti I skupiny 3 bez zhutnění</t>
  </si>
  <si>
    <t>1821630375</t>
  </si>
  <si>
    <t>https://podminky.urs.cz/item/CS_URS_2023_01/181912111</t>
  </si>
  <si>
    <t>urovnání terénu po dokončení prací</t>
  </si>
  <si>
    <t>130,5*0,35</t>
  </si>
  <si>
    <t>181411131</t>
  </si>
  <si>
    <t>Založení trávníku na půdě předem připravené plochy do 1000 m2 výsevem včetně utažení parkového v rovině nebo na svahu do 1:5</t>
  </si>
  <si>
    <t>-1737720343</t>
  </si>
  <si>
    <t>https://podminky.urs.cz/item/CS_URS_2023_01/181411131</t>
  </si>
  <si>
    <t>00572410</t>
  </si>
  <si>
    <t>osivo směs travní parková</t>
  </si>
  <si>
    <t>922343488</t>
  </si>
  <si>
    <t>45,675*0,02 'Přepočtené koeficientem množství</t>
  </si>
  <si>
    <t>Komunikace pozemní</t>
  </si>
  <si>
    <t>564710001</t>
  </si>
  <si>
    <t>Podklad nebo kryt z kameniva hrubého drceného vel. 8-16 mm s rozprostřením a zhutněním plochy jednotlivě do 100 m2, po zhutnění tl. 50 mm</t>
  </si>
  <si>
    <t>-1253692226</t>
  </si>
  <si>
    <t>https://podminky.urs.cz/item/CS_URS_2023_01/564710001</t>
  </si>
  <si>
    <t>"skladba P3 - asfaltový chodník" 3,6</t>
  </si>
  <si>
    <t>564730101</t>
  </si>
  <si>
    <t>Podklad nebo kryt z kameniva hrubého drceného vel. 16-32 mm s rozprostřením a zhutněním plochy jednotlivě do 100 m2, po zhutnění tl. 100 mm</t>
  </si>
  <si>
    <t>1573862367</t>
  </si>
  <si>
    <t>https://podminky.urs.cz/item/CS_URS_2023_01/564730101</t>
  </si>
  <si>
    <t>576143R11</t>
  </si>
  <si>
    <t>Asfaltový povrch tl. 50 mm</t>
  </si>
  <si>
    <t>-1717280294</t>
  </si>
  <si>
    <t>596211R11</t>
  </si>
  <si>
    <t>Očištění stávající betonové desky před montáží dlažby</t>
  </si>
  <si>
    <t>-71117963</t>
  </si>
  <si>
    <t>"skladba P1 - vstupní plocha" 4,3</t>
  </si>
  <si>
    <t>596211R10</t>
  </si>
  <si>
    <t>Montáž betonových dlaždic tl 40 mm na mrazuvzdorné flexi lepidlo, penetrace podkladu</t>
  </si>
  <si>
    <t>-70852624</t>
  </si>
  <si>
    <t>59245716</t>
  </si>
  <si>
    <t>dlažba plošná betonová terasová vymývaná 400x400x40mm</t>
  </si>
  <si>
    <t>86054002</t>
  </si>
  <si>
    <t>Poznámka k položce:
mrazuvzdorná, vysoce pevnostní, vibrolisovaná</t>
  </si>
  <si>
    <t>4,3*1,03 'Přepočtené koeficientem množství</t>
  </si>
  <si>
    <t>637111111</t>
  </si>
  <si>
    <t>Okapový chodník z kameniva s udusáním a urovnáním povrchu ze štěrkopísku tl. 100 mm</t>
  </si>
  <si>
    <t>31007338</t>
  </si>
  <si>
    <t>https://podminky.urs.cz/item/CS_URS_2023_01/637111111</t>
  </si>
  <si>
    <t>Ostatní výrobky, ozn. V3</t>
  </si>
  <si>
    <t>"skladba P4 - okapový chodník" 59,0</t>
  </si>
  <si>
    <t>637211134</t>
  </si>
  <si>
    <t>Okapový chodník z dlaždic betonových do kameniva s vyplněním spár drobným kamenivem, tl. dlaždic 50 mm</t>
  </si>
  <si>
    <t>1992872455</t>
  </si>
  <si>
    <t>https://podminky.urs.cz/item/CS_URS_2023_01/637211134</t>
  </si>
  <si>
    <t>947284793</t>
  </si>
  <si>
    <t>ozn. XB - vybourání podlahy u stávajícího vstupu</t>
  </si>
  <si>
    <t>3,6*1,2</t>
  </si>
  <si>
    <t>997013211</t>
  </si>
  <si>
    <t>Vnitrostaveništní doprava suti a vybouraných hmot vodorovně do 50 m svisle ručně pro budovy a haly výšky do 6 m</t>
  </si>
  <si>
    <t>1132518883</t>
  </si>
  <si>
    <t>https://podminky.urs.cz/item/CS_URS_2023_01/997013211</t>
  </si>
  <si>
    <t>151773603</t>
  </si>
  <si>
    <t>-1281445760</t>
  </si>
  <si>
    <t>14,832*9</t>
  </si>
  <si>
    <t>-1759139826</t>
  </si>
  <si>
    <t>998223011</t>
  </si>
  <si>
    <t>Přesun hmot pro pozemní komunikace s krytem dlážděným dopravní vzdálenost do 200 m jakékoliv délky objektu</t>
  </si>
  <si>
    <t>-368665161</t>
  </si>
  <si>
    <t>https://podminky.urs.cz/item/CS_URS_2023_01/998223011</t>
  </si>
  <si>
    <t>721242804</t>
  </si>
  <si>
    <t>Demontáž lapačů střešních splavenin DN 125</t>
  </si>
  <si>
    <t>1486041355</t>
  </si>
  <si>
    <t>https://podminky.urs.cz/item/CS_URS_2023_01/721242804</t>
  </si>
  <si>
    <t>ozn. XG - demontáž stávajícho litinového gajgru</t>
  </si>
  <si>
    <t>"kus" 4</t>
  </si>
  <si>
    <t>V1</t>
  </si>
  <si>
    <t xml:space="preserve">D+M gajgr PVC D110/125, univerzální, vč. zápachové uzávěrky, košík, odtok, napojovací KG potrubí (trouba, kolena), kompletní provedení dle PD </t>
  </si>
  <si>
    <t>-469853569</t>
  </si>
  <si>
    <t xml:space="preserve">Ostatní výrobky </t>
  </si>
  <si>
    <t>"ozn. V1" 4</t>
  </si>
  <si>
    <t>V2_P</t>
  </si>
  <si>
    <t xml:space="preserve">D+M odvodnění venkovní rohožky, kanalizační potrubí DN50, vyvedeno na zeleň, kompletní provedení dle PD </t>
  </si>
  <si>
    <t>soubor</t>
  </si>
  <si>
    <t>-239236427</t>
  </si>
  <si>
    <t>"ozn. V2" 1</t>
  </si>
  <si>
    <t>998721201</t>
  </si>
  <si>
    <t>Přesun hmot pro vnitřní kanalizace stanovený procentní sazbou (%) z ceny vodorovná dopravní vzdálenost do 50 m v objektech výšky do 6 m</t>
  </si>
  <si>
    <t>95581450</t>
  </si>
  <si>
    <t>https://podminky.urs.cz/item/CS_URS_2023_01/998721201</t>
  </si>
  <si>
    <t>767531821</t>
  </si>
  <si>
    <t>Demontáž vstupních čisticích zón rámů zapuštěných nebo náběhových</t>
  </si>
  <si>
    <t>-63636351</t>
  </si>
  <si>
    <t>https://podminky.urs.cz/item/CS_URS_2023_01/767531821</t>
  </si>
  <si>
    <t>ozn. XC - demontáž a vybourání rámu stávající rohožky</t>
  </si>
  <si>
    <t>(0,4+0,9)*2</t>
  </si>
  <si>
    <t>V2</t>
  </si>
  <si>
    <t>D+M venkovní rohož 600x400x80 mm, polymerbetonová vana s ochrannou hranou, rošt Pz, specifikace dle PD</t>
  </si>
  <si>
    <t>1742673773</t>
  </si>
  <si>
    <t>998767201</t>
  </si>
  <si>
    <t>Přesun hmot pro zámečnické konstrukce stanovený procentní sazbou (%) z ceny vodorovná dopravní vzdálenost do 50 m v objektech výšky do 6 m</t>
  </si>
  <si>
    <t>157285309</t>
  </si>
  <si>
    <t>https://podminky.urs.cz/item/CS_URS_2023_01/998767201</t>
  </si>
  <si>
    <t>Práce a dodávky M</t>
  </si>
  <si>
    <t>21-M</t>
  </si>
  <si>
    <t>Elektromontáže</t>
  </si>
  <si>
    <t>210220R71</t>
  </si>
  <si>
    <t>D+M zemnící pásek nerezový 30x3,5, V4A</t>
  </si>
  <si>
    <t>875820446</t>
  </si>
  <si>
    <t>97,0+0,85*8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</si>
  <si>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</si>
  <si>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</si>
  <si>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</si>
  <si>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</si>
  <si>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</si>
  <si>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</si>
  <si>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</si>
  <si>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</si>
  <si>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013002000</t>
  </si>
  <si>
    <t>Projektové práce</t>
  </si>
  <si>
    <t>Kč</t>
  </si>
  <si>
    <t>1024</t>
  </si>
  <si>
    <t>-1171788734</t>
  </si>
  <si>
    <t>https://podminky.urs.cz/item/CS_URS_2023_01/013002000</t>
  </si>
  <si>
    <t>VRN3</t>
  </si>
  <si>
    <t>Zařízení staveniště</t>
  </si>
  <si>
    <t>030001000</t>
  </si>
  <si>
    <t>-790954956</t>
  </si>
  <si>
    <t>https://podminky.urs.cz/item/CS_URS_2023_01/030001000</t>
  </si>
  <si>
    <t>0300010R2</t>
  </si>
  <si>
    <t>Dočasné zábory veřejného prostranství</t>
  </si>
  <si>
    <t>-38786757</t>
  </si>
  <si>
    <t>VRN4</t>
  </si>
  <si>
    <t>Inženýrská činnost</t>
  </si>
  <si>
    <t>045002000</t>
  </si>
  <si>
    <t>Kompletační a koordinační činnost</t>
  </si>
  <si>
    <t>1371178441</t>
  </si>
  <si>
    <t>https://podminky.urs.cz/item/CS_URS_2023_01/045002000</t>
  </si>
  <si>
    <t>VRN7</t>
  </si>
  <si>
    <t>Provozní vlivy</t>
  </si>
  <si>
    <t>071002000</t>
  </si>
  <si>
    <t>Provoz investora, třetích osob</t>
  </si>
  <si>
    <t>-616261434</t>
  </si>
  <si>
    <t>https://podminky.urs.cz/item/CS_URS_2023_01/071002000</t>
  </si>
  <si>
    <t>VRN9</t>
  </si>
  <si>
    <t>Ostatní náklady</t>
  </si>
  <si>
    <t>094104000</t>
  </si>
  <si>
    <t>Náklady na opatření BOZP</t>
  </si>
  <si>
    <t>-788961425</t>
  </si>
  <si>
    <t>https://podminky.urs.cz/item/CS_URS_2023_01/094104000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</si>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</sst>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167" fontId="40" fillId="0" borderId="22" xfId="0" applyNumberFormat="1" applyFont="1" applyBorder="1" applyAlignment="1">
      <alignment vertical="center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629991012" TargetMode="External" /><Relationship Id="rId3" Type="http://schemas.openxmlformats.org/officeDocument/2006/relationships/hyperlink" Target="https://podminky.urs.cz/item/CS_URS_2023_01/629995101" TargetMode="External" /><Relationship Id="rId4" Type="http://schemas.openxmlformats.org/officeDocument/2006/relationships/hyperlink" Target="https://podminky.urs.cz/item/CS_URS_2023_01/619995001" TargetMode="External" /><Relationship Id="rId5" Type="http://schemas.openxmlformats.org/officeDocument/2006/relationships/hyperlink" Target="https://podminky.urs.cz/item/CS_URS_2023_01/621131121" TargetMode="External" /><Relationship Id="rId6" Type="http://schemas.openxmlformats.org/officeDocument/2006/relationships/hyperlink" Target="https://podminky.urs.cz/item/CS_URS_2023_01/621321121" TargetMode="External" /><Relationship Id="rId7" Type="http://schemas.openxmlformats.org/officeDocument/2006/relationships/hyperlink" Target="https://podminky.urs.cz/item/CS_URS_2023_01/622325111" TargetMode="External" /><Relationship Id="rId8" Type="http://schemas.openxmlformats.org/officeDocument/2006/relationships/hyperlink" Target="https://podminky.urs.cz/item/CS_URS_2023_01/622325113" TargetMode="External" /><Relationship Id="rId9" Type="http://schemas.openxmlformats.org/officeDocument/2006/relationships/hyperlink" Target="https://podminky.urs.cz/item/CS_URS_2023_01/622211011" TargetMode="External" /><Relationship Id="rId10" Type="http://schemas.openxmlformats.org/officeDocument/2006/relationships/hyperlink" Target="https://podminky.urs.cz/item/CS_URS_2023_01/622151021" TargetMode="External" /><Relationship Id="rId11" Type="http://schemas.openxmlformats.org/officeDocument/2006/relationships/hyperlink" Target="https://podminky.urs.cz/item/CS_URS_2023_01/622511112" TargetMode="External" /><Relationship Id="rId12" Type="http://schemas.openxmlformats.org/officeDocument/2006/relationships/hyperlink" Target="https://podminky.urs.cz/item/CS_URS_2023_01/622221011" TargetMode="External" /><Relationship Id="rId13" Type="http://schemas.openxmlformats.org/officeDocument/2006/relationships/hyperlink" Target="https://podminky.urs.cz/item/CS_URS_2023_01/621221011" TargetMode="External" /><Relationship Id="rId14" Type="http://schemas.openxmlformats.org/officeDocument/2006/relationships/hyperlink" Target="https://podminky.urs.cz/item/CS_URS_2023_01/622221021" TargetMode="External" /><Relationship Id="rId15" Type="http://schemas.openxmlformats.org/officeDocument/2006/relationships/hyperlink" Target="https://podminky.urs.cz/item/CS_URS_2023_01/622212051" TargetMode="External" /><Relationship Id="rId16" Type="http://schemas.openxmlformats.org/officeDocument/2006/relationships/hyperlink" Target="https://podminky.urs.cz/item/CS_URS_2023_01/622143004" TargetMode="External" /><Relationship Id="rId17" Type="http://schemas.openxmlformats.org/officeDocument/2006/relationships/hyperlink" Target="https://podminky.urs.cz/item/CS_URS_2023_01/622252001" TargetMode="External" /><Relationship Id="rId18" Type="http://schemas.openxmlformats.org/officeDocument/2006/relationships/hyperlink" Target="https://podminky.urs.cz/item/CS_URS_2023_01/622252002" TargetMode="External" /><Relationship Id="rId19" Type="http://schemas.openxmlformats.org/officeDocument/2006/relationships/hyperlink" Target="https://podminky.urs.cz/item/CS_URS_2023_01/621251105" TargetMode="External" /><Relationship Id="rId20" Type="http://schemas.openxmlformats.org/officeDocument/2006/relationships/hyperlink" Target="https://podminky.urs.cz/item/CS_URS_2023_01/622251105" TargetMode="External" /><Relationship Id="rId21" Type="http://schemas.openxmlformats.org/officeDocument/2006/relationships/hyperlink" Target="https://podminky.urs.cz/item/CS_URS_2023_01/622251101" TargetMode="External" /><Relationship Id="rId22" Type="http://schemas.openxmlformats.org/officeDocument/2006/relationships/hyperlink" Target="https://podminky.urs.cz/item/CS_URS_2023_01/631351101" TargetMode="External" /><Relationship Id="rId23" Type="http://schemas.openxmlformats.org/officeDocument/2006/relationships/hyperlink" Target="https://podminky.urs.cz/item/CS_URS_2023_01/631351102" TargetMode="External" /><Relationship Id="rId24" Type="http://schemas.openxmlformats.org/officeDocument/2006/relationships/hyperlink" Target="https://podminky.urs.cz/item/CS_URS_2023_01/644941121" TargetMode="External" /><Relationship Id="rId25" Type="http://schemas.openxmlformats.org/officeDocument/2006/relationships/hyperlink" Target="https://podminky.urs.cz/item/CS_URS_2023_01/941111112" TargetMode="External" /><Relationship Id="rId26" Type="http://schemas.openxmlformats.org/officeDocument/2006/relationships/hyperlink" Target="https://podminky.urs.cz/item/CS_URS_2023_01/941111212" TargetMode="External" /><Relationship Id="rId27" Type="http://schemas.openxmlformats.org/officeDocument/2006/relationships/hyperlink" Target="https://podminky.urs.cz/item/CS_URS_2023_01/941111812" TargetMode="External" /><Relationship Id="rId28" Type="http://schemas.openxmlformats.org/officeDocument/2006/relationships/hyperlink" Target="https://podminky.urs.cz/item/CS_URS_2023_01/944511111" TargetMode="External" /><Relationship Id="rId29" Type="http://schemas.openxmlformats.org/officeDocument/2006/relationships/hyperlink" Target="https://podminky.urs.cz/item/CS_URS_2023_01/944511211" TargetMode="External" /><Relationship Id="rId30" Type="http://schemas.openxmlformats.org/officeDocument/2006/relationships/hyperlink" Target="https://podminky.urs.cz/item/CS_URS_2023_01/944511811" TargetMode="External" /><Relationship Id="rId31" Type="http://schemas.openxmlformats.org/officeDocument/2006/relationships/hyperlink" Target="https://podminky.urs.cz/item/CS_URS_2023_01/949101111" TargetMode="External" /><Relationship Id="rId32" Type="http://schemas.openxmlformats.org/officeDocument/2006/relationships/hyperlink" Target="https://podminky.urs.cz/item/CS_URS_2023_01/965081213" TargetMode="External" /><Relationship Id="rId33" Type="http://schemas.openxmlformats.org/officeDocument/2006/relationships/hyperlink" Target="https://podminky.urs.cz/item/CS_URS_2023_01/965043341" TargetMode="External" /><Relationship Id="rId34" Type="http://schemas.openxmlformats.org/officeDocument/2006/relationships/hyperlink" Target="https://podminky.urs.cz/item/CS_URS_2023_01/968072244" TargetMode="External" /><Relationship Id="rId35" Type="http://schemas.openxmlformats.org/officeDocument/2006/relationships/hyperlink" Target="https://podminky.urs.cz/item/CS_URS_2023_01/968072245" TargetMode="External" /><Relationship Id="rId36" Type="http://schemas.openxmlformats.org/officeDocument/2006/relationships/hyperlink" Target="https://podminky.urs.cz/item/CS_URS_2023_01/968072456" TargetMode="External" /><Relationship Id="rId37" Type="http://schemas.openxmlformats.org/officeDocument/2006/relationships/hyperlink" Target="https://podminky.urs.cz/item/CS_URS_2023_01/978015321" TargetMode="External" /><Relationship Id="rId38" Type="http://schemas.openxmlformats.org/officeDocument/2006/relationships/hyperlink" Target="https://podminky.urs.cz/item/CS_URS_2023_01/978015361" TargetMode="External" /><Relationship Id="rId39" Type="http://schemas.openxmlformats.org/officeDocument/2006/relationships/hyperlink" Target="https://podminky.urs.cz/item/CS_URS_2023_01/978015391" TargetMode="External" /><Relationship Id="rId40" Type="http://schemas.openxmlformats.org/officeDocument/2006/relationships/hyperlink" Target="https://podminky.urs.cz/item/CS_URS_2023_01/952901111" TargetMode="External" /><Relationship Id="rId41" Type="http://schemas.openxmlformats.org/officeDocument/2006/relationships/hyperlink" Target="https://podminky.urs.cz/item/CS_URS_2023_01/997013160" TargetMode="External" /><Relationship Id="rId42" Type="http://schemas.openxmlformats.org/officeDocument/2006/relationships/hyperlink" Target="https://podminky.urs.cz/item/CS_URS_2023_01/997013501" TargetMode="External" /><Relationship Id="rId43" Type="http://schemas.openxmlformats.org/officeDocument/2006/relationships/hyperlink" Target="https://podminky.urs.cz/item/CS_URS_2023_01/997013509" TargetMode="External" /><Relationship Id="rId44" Type="http://schemas.openxmlformats.org/officeDocument/2006/relationships/hyperlink" Target="https://podminky.urs.cz/item/CS_URS_2023_01/997013601" TargetMode="External" /><Relationship Id="rId45" Type="http://schemas.openxmlformats.org/officeDocument/2006/relationships/hyperlink" Target="https://podminky.urs.cz/item/CS_URS_2023_01/997013607" TargetMode="External" /><Relationship Id="rId46" Type="http://schemas.openxmlformats.org/officeDocument/2006/relationships/hyperlink" Target="https://podminky.urs.cz/item/CS_URS_2023_01/997013631" TargetMode="External" /><Relationship Id="rId47" Type="http://schemas.openxmlformats.org/officeDocument/2006/relationships/hyperlink" Target="https://podminky.urs.cz/item/CS_URS_2023_01/998017004" TargetMode="External" /><Relationship Id="rId48" Type="http://schemas.openxmlformats.org/officeDocument/2006/relationships/hyperlink" Target="https://podminky.urs.cz/item/CS_URS_2023_01/764002851" TargetMode="External" /><Relationship Id="rId49" Type="http://schemas.openxmlformats.org/officeDocument/2006/relationships/hyperlink" Target="https://podminky.urs.cz/item/CS_URS_2023_01/764004861" TargetMode="External" /><Relationship Id="rId50" Type="http://schemas.openxmlformats.org/officeDocument/2006/relationships/hyperlink" Target="https://podminky.urs.cz/item/CS_URS_2023_01/764518623" TargetMode="External" /><Relationship Id="rId51" Type="http://schemas.openxmlformats.org/officeDocument/2006/relationships/hyperlink" Target="https://podminky.urs.cz/item/CS_URS_2023_01/998764204" TargetMode="External" /><Relationship Id="rId52" Type="http://schemas.openxmlformats.org/officeDocument/2006/relationships/hyperlink" Target="https://podminky.urs.cz/item/CS_URS_2023_01/767162812" TargetMode="External" /><Relationship Id="rId53" Type="http://schemas.openxmlformats.org/officeDocument/2006/relationships/hyperlink" Target="https://podminky.urs.cz/item/CS_URS_2023_01/767661811" TargetMode="External" /><Relationship Id="rId54" Type="http://schemas.openxmlformats.org/officeDocument/2006/relationships/hyperlink" Target="https://podminky.urs.cz/item/CS_URS_2023_01/767810811" TargetMode="External" /><Relationship Id="rId55" Type="http://schemas.openxmlformats.org/officeDocument/2006/relationships/hyperlink" Target="https://podminky.urs.cz/item/CS_URS_2023_01/767810112" TargetMode="External" /><Relationship Id="rId56" Type="http://schemas.openxmlformats.org/officeDocument/2006/relationships/hyperlink" Target="https://podminky.urs.cz/item/CS_URS_2023_01/998767204" TargetMode="External" /><Relationship Id="rId57" Type="http://schemas.openxmlformats.org/officeDocument/2006/relationships/hyperlink" Target="https://podminky.urs.cz/item/CS_URS_2023_01/771121011" TargetMode="External" /><Relationship Id="rId58" Type="http://schemas.openxmlformats.org/officeDocument/2006/relationships/hyperlink" Target="https://podminky.urs.cz/item/CS_URS_2023_01/771574266" TargetMode="External" /><Relationship Id="rId59" Type="http://schemas.openxmlformats.org/officeDocument/2006/relationships/hyperlink" Target="https://podminky.urs.cz/item/CS_URS_2023_01/771474113" TargetMode="External" /><Relationship Id="rId60" Type="http://schemas.openxmlformats.org/officeDocument/2006/relationships/hyperlink" Target="https://podminky.urs.cz/item/CS_URS_2023_01/771577111" TargetMode="External" /><Relationship Id="rId61" Type="http://schemas.openxmlformats.org/officeDocument/2006/relationships/hyperlink" Target="https://podminky.urs.cz/item/CS_URS_2023_01/771577112" TargetMode="External" /><Relationship Id="rId62" Type="http://schemas.openxmlformats.org/officeDocument/2006/relationships/hyperlink" Target="https://podminky.urs.cz/item/CS_URS_2023_01/771591112" TargetMode="External" /><Relationship Id="rId63" Type="http://schemas.openxmlformats.org/officeDocument/2006/relationships/hyperlink" Target="https://podminky.urs.cz/item/CS_URS_2023_01/771591212" TargetMode="External" /><Relationship Id="rId64" Type="http://schemas.openxmlformats.org/officeDocument/2006/relationships/hyperlink" Target="https://podminky.urs.cz/item/CS_URS_2023_01/771161023" TargetMode="External" /><Relationship Id="rId65" Type="http://schemas.openxmlformats.org/officeDocument/2006/relationships/hyperlink" Target="https://podminky.urs.cz/item/CS_URS_2023_01/998771204" TargetMode="External" /><Relationship Id="rId66" Type="http://schemas.openxmlformats.org/officeDocument/2006/relationships/hyperlink" Target="https://podminky.urs.cz/item/CS_URS_2023_01/784181101" TargetMode="External" /><Relationship Id="rId67" Type="http://schemas.openxmlformats.org/officeDocument/2006/relationships/hyperlink" Target="https://podminky.urs.cz/item/CS_URS_2023_01/784211101" TargetMode="External" /><Relationship Id="rId6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417321414" TargetMode="External" /><Relationship Id="rId3" Type="http://schemas.openxmlformats.org/officeDocument/2006/relationships/hyperlink" Target="https://podminky.urs.cz/item/CS_URS_2023_01/417351115" TargetMode="External" /><Relationship Id="rId4" Type="http://schemas.openxmlformats.org/officeDocument/2006/relationships/hyperlink" Target="https://podminky.urs.cz/item/CS_URS_2023_01/417351116" TargetMode="External" /><Relationship Id="rId5" Type="http://schemas.openxmlformats.org/officeDocument/2006/relationships/hyperlink" Target="https://podminky.urs.cz/item/CS_URS_2023_01/417361821" TargetMode="External" /><Relationship Id="rId6" Type="http://schemas.openxmlformats.org/officeDocument/2006/relationships/hyperlink" Target="https://podminky.urs.cz/item/CS_URS_2023_01/629995101" TargetMode="External" /><Relationship Id="rId7" Type="http://schemas.openxmlformats.org/officeDocument/2006/relationships/hyperlink" Target="https://podminky.urs.cz/item/CS_URS_2023_01/629991012" TargetMode="External" /><Relationship Id="rId8" Type="http://schemas.openxmlformats.org/officeDocument/2006/relationships/hyperlink" Target="https://podminky.urs.cz/item/CS_URS_2023_01/619995001" TargetMode="External" /><Relationship Id="rId9" Type="http://schemas.openxmlformats.org/officeDocument/2006/relationships/hyperlink" Target="https://podminky.urs.cz/item/CS_URS_2023_01/622325111" TargetMode="External" /><Relationship Id="rId10" Type="http://schemas.openxmlformats.org/officeDocument/2006/relationships/hyperlink" Target="https://podminky.urs.cz/item/CS_URS_2023_01/949101111" TargetMode="External" /><Relationship Id="rId11" Type="http://schemas.openxmlformats.org/officeDocument/2006/relationships/hyperlink" Target="https://podminky.urs.cz/item/CS_URS_2023_01/965041341" TargetMode="External" /><Relationship Id="rId12" Type="http://schemas.openxmlformats.org/officeDocument/2006/relationships/hyperlink" Target="https://podminky.urs.cz/item/CS_URS_2023_01/965041441" TargetMode="External" /><Relationship Id="rId13" Type="http://schemas.openxmlformats.org/officeDocument/2006/relationships/hyperlink" Target="https://podminky.urs.cz/item/CS_URS_2023_01/965045113" TargetMode="External" /><Relationship Id="rId14" Type="http://schemas.openxmlformats.org/officeDocument/2006/relationships/hyperlink" Target="https://podminky.urs.cz/item/CS_URS_2023_01/968072244" TargetMode="External" /><Relationship Id="rId15" Type="http://schemas.openxmlformats.org/officeDocument/2006/relationships/hyperlink" Target="https://podminky.urs.cz/item/CS_URS_2023_01/968072456" TargetMode="External" /><Relationship Id="rId16" Type="http://schemas.openxmlformats.org/officeDocument/2006/relationships/hyperlink" Target="https://podminky.urs.cz/item/CS_URS_2023_01/978015321" TargetMode="External" /><Relationship Id="rId17" Type="http://schemas.openxmlformats.org/officeDocument/2006/relationships/hyperlink" Target="https://podminky.urs.cz/item/CS_URS_2023_01/953921113" TargetMode="External" /><Relationship Id="rId18" Type="http://schemas.openxmlformats.org/officeDocument/2006/relationships/hyperlink" Target="https://podminky.urs.cz/item/CS_URS_2023_01/985131311" TargetMode="External" /><Relationship Id="rId19" Type="http://schemas.openxmlformats.org/officeDocument/2006/relationships/hyperlink" Target="https://podminky.urs.cz/item/CS_URS_2023_01/985331211" TargetMode="External" /><Relationship Id="rId20" Type="http://schemas.openxmlformats.org/officeDocument/2006/relationships/hyperlink" Target="https://podminky.urs.cz/item/CS_URS_2023_01/985331912" TargetMode="External" /><Relationship Id="rId21" Type="http://schemas.openxmlformats.org/officeDocument/2006/relationships/hyperlink" Target="https://podminky.urs.cz/item/CS_URS_2023_01/952902121" TargetMode="External" /><Relationship Id="rId22" Type="http://schemas.openxmlformats.org/officeDocument/2006/relationships/hyperlink" Target="https://podminky.urs.cz/item/CS_URS_2023_01/997013161" TargetMode="External" /><Relationship Id="rId23" Type="http://schemas.openxmlformats.org/officeDocument/2006/relationships/hyperlink" Target="https://podminky.urs.cz/item/CS_URS_2023_01/997013501" TargetMode="External" /><Relationship Id="rId24" Type="http://schemas.openxmlformats.org/officeDocument/2006/relationships/hyperlink" Target="https://podminky.urs.cz/item/CS_URS_2023_01/997013509" TargetMode="External" /><Relationship Id="rId25" Type="http://schemas.openxmlformats.org/officeDocument/2006/relationships/hyperlink" Target="https://podminky.urs.cz/item/CS_URS_2023_01/997013601" TargetMode="External" /><Relationship Id="rId26" Type="http://schemas.openxmlformats.org/officeDocument/2006/relationships/hyperlink" Target="https://podminky.urs.cz/item/CS_URS_2023_01/997013645" TargetMode="External" /><Relationship Id="rId27" Type="http://schemas.openxmlformats.org/officeDocument/2006/relationships/hyperlink" Target="https://podminky.urs.cz/item/CS_URS_2023_01/997013631" TargetMode="External" /><Relationship Id="rId28" Type="http://schemas.openxmlformats.org/officeDocument/2006/relationships/hyperlink" Target="https://podminky.urs.cz/item/CS_URS_2023_01/998017005" TargetMode="External" /><Relationship Id="rId29" Type="http://schemas.openxmlformats.org/officeDocument/2006/relationships/hyperlink" Target="https://podminky.urs.cz/item/CS_URS_2023_01/711714111" TargetMode="External" /><Relationship Id="rId30" Type="http://schemas.openxmlformats.org/officeDocument/2006/relationships/hyperlink" Target="https://podminky.urs.cz/item/CS_URS_2023_01/998711203" TargetMode="External" /><Relationship Id="rId31" Type="http://schemas.openxmlformats.org/officeDocument/2006/relationships/hyperlink" Target="https://podminky.urs.cz/item/CS_URS_2023_01/712311101" TargetMode="External" /><Relationship Id="rId32" Type="http://schemas.openxmlformats.org/officeDocument/2006/relationships/hyperlink" Target="https://podminky.urs.cz/item/CS_URS_2023_01/712811101" TargetMode="External" /><Relationship Id="rId33" Type="http://schemas.openxmlformats.org/officeDocument/2006/relationships/hyperlink" Target="https://podminky.urs.cz/item/CS_URS_2023_01/712341559" TargetMode="External" /><Relationship Id="rId34" Type="http://schemas.openxmlformats.org/officeDocument/2006/relationships/hyperlink" Target="https://podminky.urs.cz/item/CS_URS_2023_01/712841559" TargetMode="External" /><Relationship Id="rId35" Type="http://schemas.openxmlformats.org/officeDocument/2006/relationships/hyperlink" Target="https://podminky.urs.cz/item/CS_URS_2023_01/712391171" TargetMode="External" /><Relationship Id="rId36" Type="http://schemas.openxmlformats.org/officeDocument/2006/relationships/hyperlink" Target="https://podminky.urs.cz/item/CS_URS_2023_01/711491272" TargetMode="External" /><Relationship Id="rId37" Type="http://schemas.openxmlformats.org/officeDocument/2006/relationships/hyperlink" Target="https://podminky.urs.cz/item/CS_URS_2023_01/712363R25" TargetMode="External" /><Relationship Id="rId38" Type="http://schemas.openxmlformats.org/officeDocument/2006/relationships/hyperlink" Target="https://podminky.urs.cz/item/CS_URS_2023_01/712363004" TargetMode="External" /><Relationship Id="rId39" Type="http://schemas.openxmlformats.org/officeDocument/2006/relationships/hyperlink" Target="https://podminky.urs.cz/item/CS_URS_2023_01/712363673" TargetMode="External" /><Relationship Id="rId40" Type="http://schemas.openxmlformats.org/officeDocument/2006/relationships/hyperlink" Target="https://podminky.urs.cz/item/CS_URS_2023_01/712363115" TargetMode="External" /><Relationship Id="rId41" Type="http://schemas.openxmlformats.org/officeDocument/2006/relationships/hyperlink" Target="https://podminky.urs.cz/item/CS_URS_2023_01/712998202" TargetMode="External" /><Relationship Id="rId42" Type="http://schemas.openxmlformats.org/officeDocument/2006/relationships/hyperlink" Target="https://podminky.urs.cz/item/CS_URS_2023_01/998712205" TargetMode="External" /><Relationship Id="rId43" Type="http://schemas.openxmlformats.org/officeDocument/2006/relationships/hyperlink" Target="https://podminky.urs.cz/item/CS_URS_2023_01/713141151" TargetMode="External" /><Relationship Id="rId44" Type="http://schemas.openxmlformats.org/officeDocument/2006/relationships/hyperlink" Target="https://podminky.urs.cz/item/CS_URS_2023_01/713141311" TargetMode="External" /><Relationship Id="rId45" Type="http://schemas.openxmlformats.org/officeDocument/2006/relationships/hyperlink" Target="https://podminky.urs.cz/item/CS_URS_2023_01/713141358" TargetMode="External" /><Relationship Id="rId46" Type="http://schemas.openxmlformats.org/officeDocument/2006/relationships/hyperlink" Target="https://podminky.urs.cz/item/CS_URS_2023_01/713131143" TargetMode="External" /><Relationship Id="rId47" Type="http://schemas.openxmlformats.org/officeDocument/2006/relationships/hyperlink" Target="https://podminky.urs.cz/item/CS_URS_2023_01/713191321" TargetMode="External" /><Relationship Id="rId48" Type="http://schemas.openxmlformats.org/officeDocument/2006/relationships/hyperlink" Target="https://podminky.urs.cz/item/CS_URS_2023_01/998713205" TargetMode="External" /><Relationship Id="rId49" Type="http://schemas.openxmlformats.org/officeDocument/2006/relationships/hyperlink" Target="https://podminky.urs.cz/item/CS_URS_2023_01/721233112" TargetMode="External" /><Relationship Id="rId50" Type="http://schemas.openxmlformats.org/officeDocument/2006/relationships/hyperlink" Target="https://podminky.urs.cz/item/CS_URS_2023_01/721233121" TargetMode="External" /><Relationship Id="rId51" Type="http://schemas.openxmlformats.org/officeDocument/2006/relationships/hyperlink" Target="https://podminky.urs.cz/item/CS_URS_2023_01/998721205" TargetMode="External" /><Relationship Id="rId52" Type="http://schemas.openxmlformats.org/officeDocument/2006/relationships/hyperlink" Target="https://podminky.urs.cz/item/CS_URS_2023_01/741420902" TargetMode="External" /><Relationship Id="rId53" Type="http://schemas.openxmlformats.org/officeDocument/2006/relationships/hyperlink" Target="https://podminky.urs.cz/item/CS_URS_2023_01/998741205" TargetMode="External" /><Relationship Id="rId54" Type="http://schemas.openxmlformats.org/officeDocument/2006/relationships/hyperlink" Target="https://podminky.urs.cz/item/CS_URS_2023_01/762361312" TargetMode="External" /><Relationship Id="rId55" Type="http://schemas.openxmlformats.org/officeDocument/2006/relationships/hyperlink" Target="https://podminky.urs.cz/item/CS_URS_2023_01/764002841" TargetMode="External" /><Relationship Id="rId56" Type="http://schemas.openxmlformats.org/officeDocument/2006/relationships/hyperlink" Target="https://podminky.urs.cz/item/CS_URS_2023_01/764002851" TargetMode="External" /><Relationship Id="rId57" Type="http://schemas.openxmlformats.org/officeDocument/2006/relationships/hyperlink" Target="https://podminky.urs.cz/item/CS_URS_2023_01/764003801" TargetMode="External" /><Relationship Id="rId58" Type="http://schemas.openxmlformats.org/officeDocument/2006/relationships/hyperlink" Target="https://podminky.urs.cz/item/CS_URS_2023_01/998764205" TargetMode="External" /><Relationship Id="rId59" Type="http://schemas.openxmlformats.org/officeDocument/2006/relationships/hyperlink" Target="https://podminky.urs.cz/item/CS_URS_2023_01/767832802" TargetMode="External" /><Relationship Id="rId60" Type="http://schemas.openxmlformats.org/officeDocument/2006/relationships/hyperlink" Target="https://podminky.urs.cz/item/CS_URS_2023_01/767832112" TargetMode="External" /><Relationship Id="rId61" Type="http://schemas.openxmlformats.org/officeDocument/2006/relationships/hyperlink" Target="https://podminky.urs.cz/item/CS_URS_2023_01/767834112" TargetMode="External" /><Relationship Id="rId62" Type="http://schemas.openxmlformats.org/officeDocument/2006/relationships/hyperlink" Target="https://podminky.urs.cz/item/CS_URS_2023_01/998767205" TargetMode="External" /><Relationship Id="rId63" Type="http://schemas.openxmlformats.org/officeDocument/2006/relationships/hyperlink" Target="https://podminky.urs.cz/item/CS_URS_2023_01/783301401" TargetMode="External" /><Relationship Id="rId64" Type="http://schemas.openxmlformats.org/officeDocument/2006/relationships/hyperlink" Target="https://podminky.urs.cz/item/CS_URS_2023_01/783301303" TargetMode="External" /><Relationship Id="rId65" Type="http://schemas.openxmlformats.org/officeDocument/2006/relationships/hyperlink" Target="https://podminky.urs.cz/item/CS_URS_2023_01/783301313" TargetMode="External" /><Relationship Id="rId66" Type="http://schemas.openxmlformats.org/officeDocument/2006/relationships/hyperlink" Target="https://podminky.urs.cz/item/CS_URS_2023_01/783314101" TargetMode="External" /><Relationship Id="rId67" Type="http://schemas.openxmlformats.org/officeDocument/2006/relationships/hyperlink" Target="https://podminky.urs.cz/item/CS_URS_2023_01/783315101" TargetMode="External" /><Relationship Id="rId68" Type="http://schemas.openxmlformats.org/officeDocument/2006/relationships/hyperlink" Target="https://podminky.urs.cz/item/CS_URS_2023_01/783317101" TargetMode="External" /><Relationship Id="rId69" Type="http://schemas.openxmlformats.org/officeDocument/2006/relationships/hyperlink" Target="https://podminky.urs.cz/item/CS_URS_2023_01/784181101" TargetMode="External" /><Relationship Id="rId70" Type="http://schemas.openxmlformats.org/officeDocument/2006/relationships/hyperlink" Target="https://podminky.urs.cz/item/CS_URS_2023_01/784211101" TargetMode="External" /><Relationship Id="rId7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32212331" TargetMode="External" /><Relationship Id="rId4" Type="http://schemas.openxmlformats.org/officeDocument/2006/relationships/hyperlink" Target="https://podminky.urs.cz/item/CS_URS_2023_01/13221212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81912111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564710001" TargetMode="External" /><Relationship Id="rId12" Type="http://schemas.openxmlformats.org/officeDocument/2006/relationships/hyperlink" Target="https://podminky.urs.cz/item/CS_URS_2023_01/564730101" TargetMode="External" /><Relationship Id="rId13" Type="http://schemas.openxmlformats.org/officeDocument/2006/relationships/hyperlink" Target="https://podminky.urs.cz/item/CS_URS_2023_01/637111111" TargetMode="External" /><Relationship Id="rId14" Type="http://schemas.openxmlformats.org/officeDocument/2006/relationships/hyperlink" Target="https://podminky.urs.cz/item/CS_URS_2023_01/637211134" TargetMode="External" /><Relationship Id="rId15" Type="http://schemas.openxmlformats.org/officeDocument/2006/relationships/hyperlink" Target="https://podminky.urs.cz/item/CS_URS_2023_01/965081213" TargetMode="External" /><Relationship Id="rId16" Type="http://schemas.openxmlformats.org/officeDocument/2006/relationships/hyperlink" Target="https://podminky.urs.cz/item/CS_URS_2023_01/997013211" TargetMode="External" /><Relationship Id="rId17" Type="http://schemas.openxmlformats.org/officeDocument/2006/relationships/hyperlink" Target="https://podminky.urs.cz/item/CS_URS_2023_01/997013501" TargetMode="External" /><Relationship Id="rId18" Type="http://schemas.openxmlformats.org/officeDocument/2006/relationships/hyperlink" Target="https://podminky.urs.cz/item/CS_URS_2023_01/997013509" TargetMode="External" /><Relationship Id="rId19" Type="http://schemas.openxmlformats.org/officeDocument/2006/relationships/hyperlink" Target="https://podminky.urs.cz/item/CS_URS_2023_01/997013601" TargetMode="External" /><Relationship Id="rId20" Type="http://schemas.openxmlformats.org/officeDocument/2006/relationships/hyperlink" Target="https://podminky.urs.cz/item/CS_URS_2023_01/998223011" TargetMode="External" /><Relationship Id="rId21" Type="http://schemas.openxmlformats.org/officeDocument/2006/relationships/hyperlink" Target="https://podminky.urs.cz/item/CS_URS_2023_01/721242804" TargetMode="External" /><Relationship Id="rId22" Type="http://schemas.openxmlformats.org/officeDocument/2006/relationships/hyperlink" Target="https://podminky.urs.cz/item/CS_URS_2023_01/998721201" TargetMode="External" /><Relationship Id="rId23" Type="http://schemas.openxmlformats.org/officeDocument/2006/relationships/hyperlink" Target="https://podminky.urs.cz/item/CS_URS_2023_01/767531821" TargetMode="External" /><Relationship Id="rId24" Type="http://schemas.openxmlformats.org/officeDocument/2006/relationships/hyperlink" Target="https://podminky.urs.cz/item/CS_URS_2023_01/998767201" TargetMode="External" /><Relationship Id="rId2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002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5002000" TargetMode="External" /><Relationship Id="rId4" Type="http://schemas.openxmlformats.org/officeDocument/2006/relationships/hyperlink" Target="https://podminky.urs.cz/item/CS_URS_2023_01/071002000" TargetMode="External" /><Relationship Id="rId5" Type="http://schemas.openxmlformats.org/officeDocument/2006/relationships/hyperlink" Target="https://podminky.urs.cz/item/CS_URS_2023_01/094104000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5" t="s">
        <v>14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R5" s="21"/>
      <c r="BE5" s="302" t="s">
        <v>15</v>
      </c>
      <c r="BS5" s="18" t="s">
        <v>6</v>
      </c>
    </row>
    <row r="6" spans="2:71" ht="36.95" customHeight="1">
      <c r="B6" s="21"/>
      <c r="D6" s="27" t="s">
        <v>16</v>
      </c>
      <c r="K6" s="307" t="s">
        <v>17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R6" s="21"/>
      <c r="BE6" s="303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03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3"/>
      <c r="BS8" s="18" t="s">
        <v>6</v>
      </c>
    </row>
    <row r="9" spans="2:71" ht="14.45" customHeight="1">
      <c r="B9" s="21"/>
      <c r="AR9" s="21"/>
      <c r="BE9" s="303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303"/>
      <c r="BS10" s="18" t="s">
        <v>6</v>
      </c>
    </row>
    <row r="11" spans="2:71" ht="18.4" customHeight="1">
      <c r="B11" s="21"/>
      <c r="E11" s="26" t="s">
        <v>28</v>
      </c>
      <c r="AK11" s="28" t="s">
        <v>29</v>
      </c>
      <c r="AN11" s="26" t="s">
        <v>19</v>
      </c>
      <c r="AR11" s="21"/>
      <c r="BE11" s="303"/>
      <c r="BS11" s="18" t="s">
        <v>6</v>
      </c>
    </row>
    <row r="12" spans="2:71" ht="6.95" customHeight="1">
      <c r="B12" s="21"/>
      <c r="AR12" s="21"/>
      <c r="BE12" s="303"/>
      <c r="BS12" s="18" t="s">
        <v>6</v>
      </c>
    </row>
    <row r="13" spans="2:71" ht="12" customHeight="1">
      <c r="B13" s="21"/>
      <c r="D13" s="28" t="s">
        <v>30</v>
      </c>
      <c r="AK13" s="28" t="s">
        <v>26</v>
      </c>
      <c r="AN13" s="30" t="s">
        <v>31</v>
      </c>
      <c r="AR13" s="21"/>
      <c r="BE13" s="303"/>
      <c r="BS13" s="18" t="s">
        <v>6</v>
      </c>
    </row>
    <row r="14" spans="2:71" ht="12.75">
      <c r="B14" s="21"/>
      <c r="E14" s="308" t="s">
        <v>31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28" t="s">
        <v>29</v>
      </c>
      <c r="AN14" s="30" t="s">
        <v>31</v>
      </c>
      <c r="AR14" s="21"/>
      <c r="BE14" s="303"/>
      <c r="BS14" s="18" t="s">
        <v>6</v>
      </c>
    </row>
    <row r="15" spans="2:71" ht="6.95" customHeight="1">
      <c r="B15" s="21"/>
      <c r="AR15" s="21"/>
      <c r="BE15" s="303"/>
      <c r="BS15" s="18" t="s">
        <v>4</v>
      </c>
    </row>
    <row r="16" spans="2:71" ht="12" customHeight="1">
      <c r="B16" s="21"/>
      <c r="D16" s="28" t="s">
        <v>32</v>
      </c>
      <c r="AK16" s="28" t="s">
        <v>26</v>
      </c>
      <c r="AN16" s="26" t="s">
        <v>33</v>
      </c>
      <c r="AR16" s="21"/>
      <c r="BE16" s="303"/>
      <c r="BS16" s="18" t="s">
        <v>4</v>
      </c>
    </row>
    <row r="17" spans="2:71" ht="18.4" customHeight="1">
      <c r="B17" s="21"/>
      <c r="E17" s="26" t="s">
        <v>34</v>
      </c>
      <c r="AK17" s="28" t="s">
        <v>29</v>
      </c>
      <c r="AN17" s="26" t="s">
        <v>19</v>
      </c>
      <c r="AR17" s="21"/>
      <c r="BE17" s="303"/>
      <c r="BS17" s="18" t="s">
        <v>35</v>
      </c>
    </row>
    <row r="18" spans="2:71" ht="6.95" customHeight="1">
      <c r="B18" s="21"/>
      <c r="AR18" s="21"/>
      <c r="BE18" s="303"/>
      <c r="BS18" s="18" t="s">
        <v>6</v>
      </c>
    </row>
    <row r="19" spans="2:71" ht="12" customHeight="1">
      <c r="B19" s="21"/>
      <c r="D19" s="28" t="s">
        <v>36</v>
      </c>
      <c r="AK19" s="28" t="s">
        <v>26</v>
      </c>
      <c r="AN19" s="26" t="s">
        <v>19</v>
      </c>
      <c r="AR19" s="21"/>
      <c r="BE19" s="303"/>
      <c r="BS19" s="18" t="s">
        <v>6</v>
      </c>
    </row>
    <row r="20" spans="2:71" ht="18.4" customHeight="1">
      <c r="B20" s="21"/>
      <c r="E20" s="26" t="s">
        <v>37</v>
      </c>
      <c r="AK20" s="28" t="s">
        <v>29</v>
      </c>
      <c r="AN20" s="26" t="s">
        <v>19</v>
      </c>
      <c r="AR20" s="21"/>
      <c r="BE20" s="303"/>
      <c r="BS20" s="18" t="s">
        <v>4</v>
      </c>
    </row>
    <row r="21" spans="2:57" ht="6.95" customHeight="1">
      <c r="B21" s="21"/>
      <c r="AR21" s="21"/>
      <c r="BE21" s="303"/>
    </row>
    <row r="22" spans="2:57" ht="12" customHeight="1">
      <c r="B22" s="21"/>
      <c r="D22" s="28" t="s">
        <v>38</v>
      </c>
      <c r="AR22" s="21"/>
      <c r="BE22" s="303"/>
    </row>
    <row r="23" spans="2:57" ht="47.25" customHeight="1">
      <c r="B23" s="21"/>
      <c r="E23" s="310" t="s">
        <v>39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R23" s="21"/>
      <c r="BE23" s="303"/>
    </row>
    <row r="24" spans="2:57" ht="6.95" customHeight="1">
      <c r="B24" s="21"/>
      <c r="AR24" s="21"/>
      <c r="BE24" s="303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3"/>
    </row>
    <row r="26" spans="2:57" s="1" customFormat="1" ht="25.9" customHeight="1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1">
        <f>ROUND(AG54,2)</f>
        <v>0</v>
      </c>
      <c r="AL26" s="312"/>
      <c r="AM26" s="312"/>
      <c r="AN26" s="312"/>
      <c r="AO26" s="312"/>
      <c r="AR26" s="33"/>
      <c r="BE26" s="303"/>
    </row>
    <row r="27" spans="2:57" s="1" customFormat="1" ht="6.95" customHeight="1">
      <c r="B27" s="33"/>
      <c r="AR27" s="33"/>
      <c r="BE27" s="303"/>
    </row>
    <row r="28" spans="2:57" s="1" customFormat="1" ht="12.75">
      <c r="B28" s="33"/>
      <c r="L28" s="313" t="s">
        <v>41</v>
      </c>
      <c r="M28" s="313"/>
      <c r="N28" s="313"/>
      <c r="O28" s="313"/>
      <c r="P28" s="313"/>
      <c r="W28" s="313" t="s">
        <v>42</v>
      </c>
      <c r="X28" s="313"/>
      <c r="Y28" s="313"/>
      <c r="Z28" s="313"/>
      <c r="AA28" s="313"/>
      <c r="AB28" s="313"/>
      <c r="AC28" s="313"/>
      <c r="AD28" s="313"/>
      <c r="AE28" s="313"/>
      <c r="AK28" s="313" t="s">
        <v>43</v>
      </c>
      <c r="AL28" s="313"/>
      <c r="AM28" s="313"/>
      <c r="AN28" s="313"/>
      <c r="AO28" s="313"/>
      <c r="AR28" s="33"/>
      <c r="BE28" s="303"/>
    </row>
    <row r="29" spans="2:57" s="2" customFormat="1" ht="14.45" customHeight="1">
      <c r="B29" s="37"/>
      <c r="D29" s="28" t="s">
        <v>44</v>
      </c>
      <c r="F29" s="28" t="s">
        <v>45</v>
      </c>
      <c r="L29" s="316">
        <v>0.21</v>
      </c>
      <c r="M29" s="315"/>
      <c r="N29" s="315"/>
      <c r="O29" s="315"/>
      <c r="P29" s="315"/>
      <c r="W29" s="314">
        <f>ROUND(AZ54,2)</f>
        <v>0</v>
      </c>
      <c r="X29" s="315"/>
      <c r="Y29" s="315"/>
      <c r="Z29" s="315"/>
      <c r="AA29" s="315"/>
      <c r="AB29" s="315"/>
      <c r="AC29" s="315"/>
      <c r="AD29" s="315"/>
      <c r="AE29" s="315"/>
      <c r="AK29" s="314">
        <f>ROUND(AV54,2)</f>
        <v>0</v>
      </c>
      <c r="AL29" s="315"/>
      <c r="AM29" s="315"/>
      <c r="AN29" s="315"/>
      <c r="AO29" s="315"/>
      <c r="AR29" s="37"/>
      <c r="BE29" s="304"/>
    </row>
    <row r="30" spans="2:57" s="2" customFormat="1" ht="14.45" customHeight="1">
      <c r="B30" s="37"/>
      <c r="F30" s="28" t="s">
        <v>46</v>
      </c>
      <c r="L30" s="316">
        <v>0.12</v>
      </c>
      <c r="M30" s="315"/>
      <c r="N30" s="315"/>
      <c r="O30" s="315"/>
      <c r="P30" s="315"/>
      <c r="W30" s="314">
        <f>ROUND(BA54,2)</f>
        <v>0</v>
      </c>
      <c r="X30" s="315"/>
      <c r="Y30" s="315"/>
      <c r="Z30" s="315"/>
      <c r="AA30" s="315"/>
      <c r="AB30" s="315"/>
      <c r="AC30" s="315"/>
      <c r="AD30" s="315"/>
      <c r="AE30" s="315"/>
      <c r="AK30" s="314">
        <f>ROUND(AW54,2)</f>
        <v>0</v>
      </c>
      <c r="AL30" s="315"/>
      <c r="AM30" s="315"/>
      <c r="AN30" s="315"/>
      <c r="AO30" s="315"/>
      <c r="AR30" s="37"/>
      <c r="BE30" s="304"/>
    </row>
    <row r="31" spans="2:57" s="2" customFormat="1" ht="14.45" customHeight="1" hidden="1">
      <c r="B31" s="37"/>
      <c r="F31" s="28" t="s">
        <v>47</v>
      </c>
      <c r="L31" s="316">
        <v>0.21</v>
      </c>
      <c r="M31" s="315"/>
      <c r="N31" s="315"/>
      <c r="O31" s="315"/>
      <c r="P31" s="315"/>
      <c r="W31" s="314">
        <f>ROUND(BB54,2)</f>
        <v>0</v>
      </c>
      <c r="X31" s="315"/>
      <c r="Y31" s="315"/>
      <c r="Z31" s="315"/>
      <c r="AA31" s="315"/>
      <c r="AB31" s="315"/>
      <c r="AC31" s="315"/>
      <c r="AD31" s="315"/>
      <c r="AE31" s="315"/>
      <c r="AK31" s="314">
        <v>0</v>
      </c>
      <c r="AL31" s="315"/>
      <c r="AM31" s="315"/>
      <c r="AN31" s="315"/>
      <c r="AO31" s="315"/>
      <c r="AR31" s="37"/>
      <c r="BE31" s="304"/>
    </row>
    <row r="32" spans="2:57" s="2" customFormat="1" ht="14.45" customHeight="1" hidden="1">
      <c r="B32" s="37"/>
      <c r="F32" s="28" t="s">
        <v>48</v>
      </c>
      <c r="L32" s="316">
        <v>0.12</v>
      </c>
      <c r="M32" s="315"/>
      <c r="N32" s="315"/>
      <c r="O32" s="315"/>
      <c r="P32" s="315"/>
      <c r="W32" s="314">
        <f>ROUND(BC54,2)</f>
        <v>0</v>
      </c>
      <c r="X32" s="315"/>
      <c r="Y32" s="315"/>
      <c r="Z32" s="315"/>
      <c r="AA32" s="315"/>
      <c r="AB32" s="315"/>
      <c r="AC32" s="315"/>
      <c r="AD32" s="315"/>
      <c r="AE32" s="315"/>
      <c r="AK32" s="314">
        <v>0</v>
      </c>
      <c r="AL32" s="315"/>
      <c r="AM32" s="315"/>
      <c r="AN32" s="315"/>
      <c r="AO32" s="315"/>
      <c r="AR32" s="37"/>
      <c r="BE32" s="304"/>
    </row>
    <row r="33" spans="2:44" s="2" customFormat="1" ht="14.45" customHeight="1" hidden="1">
      <c r="B33" s="37"/>
      <c r="F33" s="28" t="s">
        <v>49</v>
      </c>
      <c r="L33" s="316">
        <v>0</v>
      </c>
      <c r="M33" s="315"/>
      <c r="N33" s="315"/>
      <c r="O33" s="315"/>
      <c r="P33" s="315"/>
      <c r="W33" s="314">
        <f>ROUND(BD54,2)</f>
        <v>0</v>
      </c>
      <c r="X33" s="315"/>
      <c r="Y33" s="315"/>
      <c r="Z33" s="315"/>
      <c r="AA33" s="315"/>
      <c r="AB33" s="315"/>
      <c r="AC33" s="315"/>
      <c r="AD33" s="315"/>
      <c r="AE33" s="315"/>
      <c r="AK33" s="314">
        <v>0</v>
      </c>
      <c r="AL33" s="315"/>
      <c r="AM33" s="315"/>
      <c r="AN33" s="315"/>
      <c r="AO33" s="315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320" t="s">
        <v>52</v>
      </c>
      <c r="Y35" s="318"/>
      <c r="Z35" s="318"/>
      <c r="AA35" s="318"/>
      <c r="AB35" s="318"/>
      <c r="AC35" s="40"/>
      <c r="AD35" s="40"/>
      <c r="AE35" s="40"/>
      <c r="AF35" s="40"/>
      <c r="AG35" s="40"/>
      <c r="AH35" s="40"/>
      <c r="AI35" s="40"/>
      <c r="AJ35" s="40"/>
      <c r="AK35" s="317">
        <f>SUM(AK26:AK33)</f>
        <v>0</v>
      </c>
      <c r="AL35" s="318"/>
      <c r="AM35" s="318"/>
      <c r="AN35" s="318"/>
      <c r="AO35" s="319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53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2023_16_rev01</v>
      </c>
      <c r="AR44" s="46"/>
    </row>
    <row r="45" spans="2:44" s="4" customFormat="1" ht="36.95" customHeight="1">
      <c r="B45" s="47"/>
      <c r="C45" s="48" t="s">
        <v>16</v>
      </c>
      <c r="L45" s="280" t="str">
        <f>K6</f>
        <v>BD Severní I 2914/2 - snížení energetické náročnosti budovy - revize 01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k.ú. Záběhlice, č.par. 3049/8, 3049/45</v>
      </c>
      <c r="AI47" s="28" t="s">
        <v>23</v>
      </c>
      <c r="AM47" s="282" t="str">
        <f>IF(AN8="","",AN8)</f>
        <v>13. 5. 2024</v>
      </c>
      <c r="AN47" s="282"/>
      <c r="AR47" s="33"/>
    </row>
    <row r="48" spans="2:44" s="1" customFormat="1" ht="6.95" customHeight="1">
      <c r="B48" s="33"/>
      <c r="AR48" s="33"/>
    </row>
    <row r="49" spans="2:56" s="1" customFormat="1" ht="25.7" customHeight="1">
      <c r="B49" s="33"/>
      <c r="C49" s="28" t="s">
        <v>25</v>
      </c>
      <c r="L49" s="3" t="str">
        <f>IF(E11="","",E11)</f>
        <v>MČ Praha 4</v>
      </c>
      <c r="AI49" s="28" t="s">
        <v>32</v>
      </c>
      <c r="AM49" s="287" t="str">
        <f>IF(E17="","",E17)</f>
        <v>Architektonická kancelář Křivka s.r.o.</v>
      </c>
      <c r="AN49" s="288"/>
      <c r="AO49" s="288"/>
      <c r="AP49" s="288"/>
      <c r="AR49" s="33"/>
      <c r="AS49" s="283" t="s">
        <v>54</v>
      </c>
      <c r="AT49" s="28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30</v>
      </c>
      <c r="L50" s="3" t="str">
        <f>IF(E14="Vyplň údaj","",E14)</f>
        <v/>
      </c>
      <c r="AI50" s="28" t="s">
        <v>36</v>
      </c>
      <c r="AM50" s="287" t="str">
        <f>IF(E20="","",E20)</f>
        <v xml:space="preserve"> </v>
      </c>
      <c r="AN50" s="288"/>
      <c r="AO50" s="288"/>
      <c r="AP50" s="288"/>
      <c r="AR50" s="33"/>
      <c r="AS50" s="285"/>
      <c r="AT50" s="286"/>
      <c r="BD50" s="54"/>
    </row>
    <row r="51" spans="2:56" s="1" customFormat="1" ht="10.9" customHeight="1">
      <c r="B51" s="33"/>
      <c r="AR51" s="33"/>
      <c r="AS51" s="285"/>
      <c r="AT51" s="286"/>
      <c r="BD51" s="54"/>
    </row>
    <row r="52" spans="2:56" s="1" customFormat="1" ht="29.25" customHeight="1">
      <c r="B52" s="33"/>
      <c r="C52" s="289" t="s">
        <v>55</v>
      </c>
      <c r="D52" s="290"/>
      <c r="E52" s="290"/>
      <c r="F52" s="290"/>
      <c r="G52" s="290"/>
      <c r="H52" s="55"/>
      <c r="I52" s="292" t="s">
        <v>56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1" t="s">
        <v>57</v>
      </c>
      <c r="AH52" s="290"/>
      <c r="AI52" s="290"/>
      <c r="AJ52" s="290"/>
      <c r="AK52" s="290"/>
      <c r="AL52" s="290"/>
      <c r="AM52" s="290"/>
      <c r="AN52" s="292" t="s">
        <v>58</v>
      </c>
      <c r="AO52" s="290"/>
      <c r="AP52" s="290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9" t="s">
        <v>71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0">
        <f>ROUND(AG55+AG59,2)</f>
        <v>0</v>
      </c>
      <c r="AH54" s="300"/>
      <c r="AI54" s="300"/>
      <c r="AJ54" s="300"/>
      <c r="AK54" s="300"/>
      <c r="AL54" s="300"/>
      <c r="AM54" s="300"/>
      <c r="AN54" s="301">
        <f aca="true" t="shared" si="0" ref="AN54:AN59">SUM(AG54,AT54)</f>
        <v>0</v>
      </c>
      <c r="AO54" s="301"/>
      <c r="AP54" s="301"/>
      <c r="AQ54" s="65" t="s">
        <v>19</v>
      </c>
      <c r="AR54" s="61"/>
      <c r="AS54" s="66">
        <f>ROUND(AS55+AS59,2)</f>
        <v>0</v>
      </c>
      <c r="AT54" s="67">
        <f aca="true" t="shared" si="1" ref="AT54:AT59">ROUND(SUM(AV54:AW54),2)</f>
        <v>0</v>
      </c>
      <c r="AU54" s="68">
        <f>ROUND(AU55+AU59,5)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ROUND(AZ55+AZ59,2)</f>
        <v>0</v>
      </c>
      <c r="BA54" s="67">
        <f>ROUND(BA55+BA59,2)</f>
        <v>0</v>
      </c>
      <c r="BB54" s="67">
        <f>ROUND(BB55+BB59,2)</f>
        <v>0</v>
      </c>
      <c r="BC54" s="67">
        <f>ROUND(BC55+BC59,2)</f>
        <v>0</v>
      </c>
      <c r="BD54" s="69">
        <f>ROUND(BD55+BD59,2)</f>
        <v>0</v>
      </c>
      <c r="BS54" s="70" t="s">
        <v>73</v>
      </c>
      <c r="BT54" s="70" t="s">
        <v>74</v>
      </c>
      <c r="BU54" s="71" t="s">
        <v>75</v>
      </c>
      <c r="BV54" s="70" t="s">
        <v>76</v>
      </c>
      <c r="BW54" s="70" t="s">
        <v>5</v>
      </c>
      <c r="BX54" s="70" t="s">
        <v>77</v>
      </c>
      <c r="CL54" s="70" t="s">
        <v>19</v>
      </c>
    </row>
    <row r="55" spans="2:91" s="6" customFormat="1" ht="16.5" customHeight="1">
      <c r="B55" s="72"/>
      <c r="C55" s="73"/>
      <c r="D55" s="296" t="s">
        <v>78</v>
      </c>
      <c r="E55" s="296"/>
      <c r="F55" s="296"/>
      <c r="G55" s="296"/>
      <c r="H55" s="296"/>
      <c r="I55" s="74"/>
      <c r="J55" s="296" t="s">
        <v>79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3">
        <f>ROUND(SUM(AG56:AG58),2)</f>
        <v>0</v>
      </c>
      <c r="AH55" s="294"/>
      <c r="AI55" s="294"/>
      <c r="AJ55" s="294"/>
      <c r="AK55" s="294"/>
      <c r="AL55" s="294"/>
      <c r="AM55" s="294"/>
      <c r="AN55" s="295">
        <f t="shared" si="0"/>
        <v>0</v>
      </c>
      <c r="AO55" s="294"/>
      <c r="AP55" s="294"/>
      <c r="AQ55" s="75" t="s">
        <v>80</v>
      </c>
      <c r="AR55" s="72"/>
      <c r="AS55" s="76">
        <f>ROUND(SUM(AS56:AS58),2)</f>
        <v>0</v>
      </c>
      <c r="AT55" s="77">
        <f t="shared" si="1"/>
        <v>0</v>
      </c>
      <c r="AU55" s="78">
        <f>ROUND(SUM(AU56:AU58),5)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ROUND(SUM(AZ56:AZ58),2)</f>
        <v>0</v>
      </c>
      <c r="BA55" s="77">
        <f>ROUND(SUM(BA56:BA58),2)</f>
        <v>0</v>
      </c>
      <c r="BB55" s="77">
        <f>ROUND(SUM(BB56:BB58),2)</f>
        <v>0</v>
      </c>
      <c r="BC55" s="77">
        <f>ROUND(SUM(BC56:BC58),2)</f>
        <v>0</v>
      </c>
      <c r="BD55" s="79">
        <f>ROUND(SUM(BD56:BD58),2)</f>
        <v>0</v>
      </c>
      <c r="BS55" s="80" t="s">
        <v>73</v>
      </c>
      <c r="BT55" s="80" t="s">
        <v>81</v>
      </c>
      <c r="BU55" s="80" t="s">
        <v>75</v>
      </c>
      <c r="BV55" s="80" t="s">
        <v>76</v>
      </c>
      <c r="BW55" s="80" t="s">
        <v>82</v>
      </c>
      <c r="BX55" s="80" t="s">
        <v>5</v>
      </c>
      <c r="CL55" s="80" t="s">
        <v>19</v>
      </c>
      <c r="CM55" s="80" t="s">
        <v>81</v>
      </c>
    </row>
    <row r="56" spans="1:90" s="3" customFormat="1" ht="23.25" customHeight="1">
      <c r="A56" s="81" t="s">
        <v>83</v>
      </c>
      <c r="B56" s="46"/>
      <c r="C56" s="9"/>
      <c r="D56" s="9"/>
      <c r="E56" s="299" t="s">
        <v>84</v>
      </c>
      <c r="F56" s="299"/>
      <c r="G56" s="299"/>
      <c r="H56" s="299"/>
      <c r="I56" s="299"/>
      <c r="J56" s="9"/>
      <c r="K56" s="299" t="s">
        <v>85</v>
      </c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7">
        <f>'SO 01 A - Zateplení fasády'!J32</f>
        <v>0</v>
      </c>
      <c r="AH56" s="298"/>
      <c r="AI56" s="298"/>
      <c r="AJ56" s="298"/>
      <c r="AK56" s="298"/>
      <c r="AL56" s="298"/>
      <c r="AM56" s="298"/>
      <c r="AN56" s="297">
        <f t="shared" si="0"/>
        <v>0</v>
      </c>
      <c r="AO56" s="298"/>
      <c r="AP56" s="298"/>
      <c r="AQ56" s="82" t="s">
        <v>86</v>
      </c>
      <c r="AR56" s="46"/>
      <c r="AS56" s="83">
        <v>0</v>
      </c>
      <c r="AT56" s="84">
        <f t="shared" si="1"/>
        <v>0</v>
      </c>
      <c r="AU56" s="85">
        <f>'SO 01 A - Zateplení fasády'!P97</f>
        <v>0</v>
      </c>
      <c r="AV56" s="84">
        <f>'SO 01 A - Zateplení fasády'!J35</f>
        <v>0</v>
      </c>
      <c r="AW56" s="84">
        <f>'SO 01 A - Zateplení fasády'!J36</f>
        <v>0</v>
      </c>
      <c r="AX56" s="84">
        <f>'SO 01 A - Zateplení fasády'!J37</f>
        <v>0</v>
      </c>
      <c r="AY56" s="84">
        <f>'SO 01 A - Zateplení fasády'!J38</f>
        <v>0</v>
      </c>
      <c r="AZ56" s="84">
        <f>'SO 01 A - Zateplení fasády'!F35</f>
        <v>0</v>
      </c>
      <c r="BA56" s="84">
        <f>'SO 01 A - Zateplení fasády'!F36</f>
        <v>0</v>
      </c>
      <c r="BB56" s="84">
        <f>'SO 01 A - Zateplení fasády'!F37</f>
        <v>0</v>
      </c>
      <c r="BC56" s="84">
        <f>'SO 01 A - Zateplení fasády'!F38</f>
        <v>0</v>
      </c>
      <c r="BD56" s="86">
        <f>'SO 01 A - Zateplení fasády'!F39</f>
        <v>0</v>
      </c>
      <c r="BT56" s="26" t="s">
        <v>87</v>
      </c>
      <c r="BV56" s="26" t="s">
        <v>76</v>
      </c>
      <c r="BW56" s="26" t="s">
        <v>88</v>
      </c>
      <c r="BX56" s="26" t="s">
        <v>82</v>
      </c>
      <c r="CL56" s="26" t="s">
        <v>19</v>
      </c>
    </row>
    <row r="57" spans="1:90" s="3" customFormat="1" ht="23.25" customHeight="1">
      <c r="A57" s="81" t="s">
        <v>83</v>
      </c>
      <c r="B57" s="46"/>
      <c r="C57" s="9"/>
      <c r="D57" s="9"/>
      <c r="E57" s="299" t="s">
        <v>89</v>
      </c>
      <c r="F57" s="299"/>
      <c r="G57" s="299"/>
      <c r="H57" s="299"/>
      <c r="I57" s="299"/>
      <c r="J57" s="9"/>
      <c r="K57" s="299" t="s">
        <v>90</v>
      </c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7">
        <f>'SO 01 B - Zateplení střechy'!J32</f>
        <v>0</v>
      </c>
      <c r="AH57" s="298"/>
      <c r="AI57" s="298"/>
      <c r="AJ57" s="298"/>
      <c r="AK57" s="298"/>
      <c r="AL57" s="298"/>
      <c r="AM57" s="298"/>
      <c r="AN57" s="297">
        <f t="shared" si="0"/>
        <v>0</v>
      </c>
      <c r="AO57" s="298"/>
      <c r="AP57" s="298"/>
      <c r="AQ57" s="82" t="s">
        <v>86</v>
      </c>
      <c r="AR57" s="46"/>
      <c r="AS57" s="83">
        <v>0</v>
      </c>
      <c r="AT57" s="84">
        <f t="shared" si="1"/>
        <v>0</v>
      </c>
      <c r="AU57" s="85">
        <f>'SO 01 B - Zateplení střechy'!P103</f>
        <v>0</v>
      </c>
      <c r="AV57" s="84">
        <f>'SO 01 B - Zateplení střechy'!J35</f>
        <v>0</v>
      </c>
      <c r="AW57" s="84">
        <f>'SO 01 B - Zateplení střechy'!J36</f>
        <v>0</v>
      </c>
      <c r="AX57" s="84">
        <f>'SO 01 B - Zateplení střechy'!J37</f>
        <v>0</v>
      </c>
      <c r="AY57" s="84">
        <f>'SO 01 B - Zateplení střechy'!J38</f>
        <v>0</v>
      </c>
      <c r="AZ57" s="84">
        <f>'SO 01 B - Zateplení střechy'!F35</f>
        <v>0</v>
      </c>
      <c r="BA57" s="84">
        <f>'SO 01 B - Zateplení střechy'!F36</f>
        <v>0</v>
      </c>
      <c r="BB57" s="84">
        <f>'SO 01 B - Zateplení střechy'!F37</f>
        <v>0</v>
      </c>
      <c r="BC57" s="84">
        <f>'SO 01 B - Zateplení střechy'!F38</f>
        <v>0</v>
      </c>
      <c r="BD57" s="86">
        <f>'SO 01 B - Zateplení střechy'!F39</f>
        <v>0</v>
      </c>
      <c r="BT57" s="26" t="s">
        <v>87</v>
      </c>
      <c r="BV57" s="26" t="s">
        <v>76</v>
      </c>
      <c r="BW57" s="26" t="s">
        <v>91</v>
      </c>
      <c r="BX57" s="26" t="s">
        <v>82</v>
      </c>
      <c r="CL57" s="26" t="s">
        <v>19</v>
      </c>
    </row>
    <row r="58" spans="1:90" s="3" customFormat="1" ht="23.25" customHeight="1">
      <c r="A58" s="81" t="s">
        <v>83</v>
      </c>
      <c r="B58" s="46"/>
      <c r="C58" s="9"/>
      <c r="D58" s="9"/>
      <c r="E58" s="299" t="s">
        <v>92</v>
      </c>
      <c r="F58" s="299"/>
      <c r="G58" s="299"/>
      <c r="H58" s="299"/>
      <c r="I58" s="299"/>
      <c r="J58" s="9"/>
      <c r="K58" s="299" t="s">
        <v>93</v>
      </c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7">
        <f>'SO 01 C - Zpevněné plochy'!J32</f>
        <v>0</v>
      </c>
      <c r="AH58" s="298"/>
      <c r="AI58" s="298"/>
      <c r="AJ58" s="298"/>
      <c r="AK58" s="298"/>
      <c r="AL58" s="298"/>
      <c r="AM58" s="298"/>
      <c r="AN58" s="297">
        <f t="shared" si="0"/>
        <v>0</v>
      </c>
      <c r="AO58" s="298"/>
      <c r="AP58" s="298"/>
      <c r="AQ58" s="82" t="s">
        <v>86</v>
      </c>
      <c r="AR58" s="46"/>
      <c r="AS58" s="83">
        <v>0</v>
      </c>
      <c r="AT58" s="84">
        <f t="shared" si="1"/>
        <v>0</v>
      </c>
      <c r="AU58" s="85">
        <f>'SO 01 C - Zpevněné plochy'!P97</f>
        <v>0</v>
      </c>
      <c r="AV58" s="84">
        <f>'SO 01 C - Zpevněné plochy'!J35</f>
        <v>0</v>
      </c>
      <c r="AW58" s="84">
        <f>'SO 01 C - Zpevněné plochy'!J36</f>
        <v>0</v>
      </c>
      <c r="AX58" s="84">
        <f>'SO 01 C - Zpevněné plochy'!J37</f>
        <v>0</v>
      </c>
      <c r="AY58" s="84">
        <f>'SO 01 C - Zpevněné plochy'!J38</f>
        <v>0</v>
      </c>
      <c r="AZ58" s="84">
        <f>'SO 01 C - Zpevněné plochy'!F35</f>
        <v>0</v>
      </c>
      <c r="BA58" s="84">
        <f>'SO 01 C - Zpevněné plochy'!F36</f>
        <v>0</v>
      </c>
      <c r="BB58" s="84">
        <f>'SO 01 C - Zpevněné plochy'!F37</f>
        <v>0</v>
      </c>
      <c r="BC58" s="84">
        <f>'SO 01 C - Zpevněné plochy'!F38</f>
        <v>0</v>
      </c>
      <c r="BD58" s="86">
        <f>'SO 01 C - Zpevněné plochy'!F39</f>
        <v>0</v>
      </c>
      <c r="BT58" s="26" t="s">
        <v>87</v>
      </c>
      <c r="BV58" s="26" t="s">
        <v>76</v>
      </c>
      <c r="BW58" s="26" t="s">
        <v>94</v>
      </c>
      <c r="BX58" s="26" t="s">
        <v>82</v>
      </c>
      <c r="CL58" s="26" t="s">
        <v>19</v>
      </c>
    </row>
    <row r="59" spans="1:91" s="6" customFormat="1" ht="16.5" customHeight="1">
      <c r="A59" s="81" t="s">
        <v>83</v>
      </c>
      <c r="B59" s="72"/>
      <c r="C59" s="73"/>
      <c r="D59" s="296" t="s">
        <v>95</v>
      </c>
      <c r="E59" s="296"/>
      <c r="F59" s="296"/>
      <c r="G59" s="296"/>
      <c r="H59" s="296"/>
      <c r="I59" s="74"/>
      <c r="J59" s="296" t="s">
        <v>96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5">
        <f>'VRN - Vedlejší rozpočtové...'!J30</f>
        <v>0</v>
      </c>
      <c r="AH59" s="294"/>
      <c r="AI59" s="294"/>
      <c r="AJ59" s="294"/>
      <c r="AK59" s="294"/>
      <c r="AL59" s="294"/>
      <c r="AM59" s="294"/>
      <c r="AN59" s="295">
        <f t="shared" si="0"/>
        <v>0</v>
      </c>
      <c r="AO59" s="294"/>
      <c r="AP59" s="294"/>
      <c r="AQ59" s="75" t="s">
        <v>97</v>
      </c>
      <c r="AR59" s="72"/>
      <c r="AS59" s="87">
        <v>0</v>
      </c>
      <c r="AT59" s="88">
        <f t="shared" si="1"/>
        <v>0</v>
      </c>
      <c r="AU59" s="89">
        <f>'VRN - Vedlejší rozpočtové...'!P85</f>
        <v>0</v>
      </c>
      <c r="AV59" s="88">
        <f>'VRN - Vedlejší rozpočtové...'!J33</f>
        <v>0</v>
      </c>
      <c r="AW59" s="88">
        <f>'VRN - Vedlejší rozpočtové...'!J34</f>
        <v>0</v>
      </c>
      <c r="AX59" s="88">
        <f>'VRN - Vedlejší rozpočtové...'!J35</f>
        <v>0</v>
      </c>
      <c r="AY59" s="88">
        <f>'VRN - Vedlejší rozpočtové...'!J36</f>
        <v>0</v>
      </c>
      <c r="AZ59" s="88">
        <f>'VRN - Vedlejší rozpočtové...'!F33</f>
        <v>0</v>
      </c>
      <c r="BA59" s="88">
        <f>'VRN - Vedlejší rozpočtové...'!F34</f>
        <v>0</v>
      </c>
      <c r="BB59" s="88">
        <f>'VRN - Vedlejší rozpočtové...'!F35</f>
        <v>0</v>
      </c>
      <c r="BC59" s="88">
        <f>'VRN - Vedlejší rozpočtové...'!F36</f>
        <v>0</v>
      </c>
      <c r="BD59" s="90">
        <f>'VRN - Vedlejší rozpočtové...'!F37</f>
        <v>0</v>
      </c>
      <c r="BT59" s="80" t="s">
        <v>81</v>
      </c>
      <c r="BV59" s="80" t="s">
        <v>76</v>
      </c>
      <c r="BW59" s="80" t="s">
        <v>98</v>
      </c>
      <c r="BX59" s="80" t="s">
        <v>5</v>
      </c>
      <c r="CL59" s="80" t="s">
        <v>19</v>
      </c>
      <c r="CM59" s="80" t="s">
        <v>81</v>
      </c>
    </row>
    <row r="60" spans="2:44" s="1" customFormat="1" ht="30" customHeight="1">
      <c r="B60" s="33"/>
      <c r="AR60" s="33"/>
    </row>
    <row r="61" spans="2:44" s="1" customFormat="1" ht="6.9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sheetProtection algorithmName="SHA-512" hashValue="v/uIYaTyiWACyqO//PEHY3AiBiHYQfOlIo9FoYtL5MtE5Roxixxf0NujaKuxxSSPYu/yv1C6Al3P1d0Mu+mdkQ==" saltValue="xuGDzQfsFRNaTdPQNxTasEWPX+5fc0eb6sNNbVZY08FQ1gQTkzOm2puxsdev8Kqq2ETwT7u454sgnXgHO48bag==" spinCount="100000" sheet="1" objects="1" scenarios="1" formatColumns="0" formatRows="0"/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 01 A - Zateplení fasády'!C2" display="/"/>
    <hyperlink ref="A57" location="'SO 01 B - Zateplení střechy'!C2" display="/"/>
    <hyperlink ref="A58" location="'SO 01 C - Zpevněné plochy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99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1" t="str">
        <f>'Rekapitulace stavby'!K6</f>
        <v>BD Severní I 2914/2 - snížení energetické náročnosti budovy - revize 01</v>
      </c>
      <c r="F7" s="322"/>
      <c r="G7" s="322"/>
      <c r="H7" s="322"/>
      <c r="L7" s="21"/>
    </row>
    <row r="8" spans="2:12" ht="12" customHeight="1">
      <c r="B8" s="21"/>
      <c r="D8" s="28" t="s">
        <v>100</v>
      </c>
      <c r="L8" s="21"/>
    </row>
    <row r="9" spans="2:12" s="1" customFormat="1" ht="16.5" customHeight="1">
      <c r="B9" s="33"/>
      <c r="E9" s="321" t="s">
        <v>101</v>
      </c>
      <c r="F9" s="323"/>
      <c r="G9" s="323"/>
      <c r="H9" s="323"/>
      <c r="L9" s="33"/>
    </row>
    <row r="10" spans="2:12" s="1" customFormat="1" ht="12" customHeight="1">
      <c r="B10" s="33"/>
      <c r="D10" s="28" t="s">
        <v>102</v>
      </c>
      <c r="L10" s="33"/>
    </row>
    <row r="11" spans="2:12" s="1" customFormat="1" ht="16.5" customHeight="1">
      <c r="B11" s="33"/>
      <c r="E11" s="280" t="s">
        <v>103</v>
      </c>
      <c r="F11" s="323"/>
      <c r="G11" s="323"/>
      <c r="H11" s="323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13. 5. 2024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4" t="str">
        <f>'Rekapitulace stavby'!E14</f>
        <v>Vyplň údaj</v>
      </c>
      <c r="F20" s="305"/>
      <c r="G20" s="305"/>
      <c r="H20" s="305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19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47.25" customHeight="1">
      <c r="B29" s="92"/>
      <c r="E29" s="310" t="s">
        <v>39</v>
      </c>
      <c r="F29" s="310"/>
      <c r="G29" s="310"/>
      <c r="H29" s="310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4">
        <f>ROUND((SUM(BE97:BE761)),2)</f>
        <v>0</v>
      </c>
      <c r="I35" s="94">
        <v>0.21</v>
      </c>
      <c r="J35" s="84">
        <f>ROUND(((SUM(BE97:BE761))*I35),2)</f>
        <v>0</v>
      </c>
      <c r="L35" s="33"/>
    </row>
    <row r="36" spans="2:12" s="1" customFormat="1" ht="14.45" customHeight="1">
      <c r="B36" s="33"/>
      <c r="E36" s="28" t="s">
        <v>46</v>
      </c>
      <c r="F36" s="84">
        <f>ROUND((SUM(BF97:BF761)),2)</f>
        <v>0</v>
      </c>
      <c r="I36" s="94">
        <v>0.12</v>
      </c>
      <c r="J36" s="84">
        <f>ROUND(((SUM(BF97:BF761))*I36),2)</f>
        <v>0</v>
      </c>
      <c r="L36" s="33"/>
    </row>
    <row r="37" spans="2:12" s="1" customFormat="1" ht="14.45" customHeight="1" hidden="1">
      <c r="B37" s="33"/>
      <c r="E37" s="28" t="s">
        <v>47</v>
      </c>
      <c r="F37" s="84">
        <f>ROUND((SUM(BG97:BG761)),2)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4">
        <f>ROUND((SUM(BH97:BH761)),2)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4">
        <f>ROUND((SUM(BI97:BI761)),2)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104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1" t="str">
        <f>E7</f>
        <v>BD Severní I 2914/2 - snížení energetické náročnosti budovy - revize 01</v>
      </c>
      <c r="F50" s="322"/>
      <c r="G50" s="322"/>
      <c r="H50" s="322"/>
      <c r="L50" s="33"/>
    </row>
    <row r="51" spans="2:12" ht="12" customHeight="1">
      <c r="B51" s="21"/>
      <c r="C51" s="28" t="s">
        <v>100</v>
      </c>
      <c r="L51" s="21"/>
    </row>
    <row r="52" spans="2:12" s="1" customFormat="1" ht="16.5" customHeight="1">
      <c r="B52" s="33"/>
      <c r="E52" s="321" t="s">
        <v>101</v>
      </c>
      <c r="F52" s="323"/>
      <c r="G52" s="323"/>
      <c r="H52" s="323"/>
      <c r="L52" s="33"/>
    </row>
    <row r="53" spans="2:12" s="1" customFormat="1" ht="12" customHeight="1">
      <c r="B53" s="33"/>
      <c r="C53" s="28" t="s">
        <v>102</v>
      </c>
      <c r="L53" s="33"/>
    </row>
    <row r="54" spans="2:12" s="1" customFormat="1" ht="16.5" customHeight="1">
      <c r="B54" s="33"/>
      <c r="E54" s="280" t="str">
        <f>E11</f>
        <v>SO 01 A - Zateplení fasády</v>
      </c>
      <c r="F54" s="323"/>
      <c r="G54" s="323"/>
      <c r="H54" s="323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k.ú. Záběhlice, č.par. 3049/8, 3049/45</v>
      </c>
      <c r="I56" s="28" t="s">
        <v>23</v>
      </c>
      <c r="J56" s="50" t="str">
        <f>IF(J14="","",J14)</f>
        <v>13. 5. 2024</v>
      </c>
      <c r="L56" s="33"/>
    </row>
    <row r="57" spans="2:12" s="1" customFormat="1" ht="6.95" customHeight="1">
      <c r="B57" s="33"/>
      <c r="L57" s="33"/>
    </row>
    <row r="58" spans="2:12" s="1" customFormat="1" ht="25.7" customHeight="1">
      <c r="B58" s="33"/>
      <c r="C58" s="28" t="s">
        <v>25</v>
      </c>
      <c r="F58" s="26" t="str">
        <f>E17</f>
        <v>MČ Praha 4</v>
      </c>
      <c r="I58" s="28" t="s">
        <v>32</v>
      </c>
      <c r="J58" s="31" t="str">
        <f>E23</f>
        <v>Architektonická kancelář Křivka s.r.o.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105</v>
      </c>
      <c r="D61" s="95"/>
      <c r="E61" s="95"/>
      <c r="F61" s="95"/>
      <c r="G61" s="95"/>
      <c r="H61" s="95"/>
      <c r="I61" s="95"/>
      <c r="J61" s="102" t="s">
        <v>106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J97</f>
        <v>0</v>
      </c>
      <c r="L63" s="33"/>
      <c r="AU63" s="18" t="s">
        <v>107</v>
      </c>
    </row>
    <row r="64" spans="2:12" s="8" customFormat="1" ht="24.95" customHeight="1">
      <c r="B64" s="104"/>
      <c r="D64" s="105" t="s">
        <v>108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109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110</v>
      </c>
      <c r="E66" s="110"/>
      <c r="F66" s="110"/>
      <c r="G66" s="110"/>
      <c r="H66" s="110"/>
      <c r="I66" s="110"/>
      <c r="J66" s="111">
        <f>J106</f>
        <v>0</v>
      </c>
      <c r="L66" s="108"/>
    </row>
    <row r="67" spans="2:12" s="9" customFormat="1" ht="19.9" customHeight="1">
      <c r="B67" s="108"/>
      <c r="D67" s="109" t="s">
        <v>111</v>
      </c>
      <c r="E67" s="110"/>
      <c r="F67" s="110"/>
      <c r="G67" s="110"/>
      <c r="H67" s="110"/>
      <c r="I67" s="110"/>
      <c r="J67" s="111">
        <f>J433</f>
        <v>0</v>
      </c>
      <c r="L67" s="108"/>
    </row>
    <row r="68" spans="2:12" s="9" customFormat="1" ht="19.9" customHeight="1">
      <c r="B68" s="108"/>
      <c r="D68" s="109" t="s">
        <v>112</v>
      </c>
      <c r="E68" s="110"/>
      <c r="F68" s="110"/>
      <c r="G68" s="110"/>
      <c r="H68" s="110"/>
      <c r="I68" s="110"/>
      <c r="J68" s="111">
        <f>J556</f>
        <v>0</v>
      </c>
      <c r="L68" s="108"/>
    </row>
    <row r="69" spans="2:12" s="9" customFormat="1" ht="19.9" customHeight="1">
      <c r="B69" s="108"/>
      <c r="D69" s="109" t="s">
        <v>113</v>
      </c>
      <c r="E69" s="110"/>
      <c r="F69" s="110"/>
      <c r="G69" s="110"/>
      <c r="H69" s="110"/>
      <c r="I69" s="110"/>
      <c r="J69" s="111">
        <f>J576</f>
        <v>0</v>
      </c>
      <c r="L69" s="108"/>
    </row>
    <row r="70" spans="2:12" s="8" customFormat="1" ht="24.95" customHeight="1">
      <c r="B70" s="104"/>
      <c r="D70" s="105" t="s">
        <v>114</v>
      </c>
      <c r="E70" s="106"/>
      <c r="F70" s="106"/>
      <c r="G70" s="106"/>
      <c r="H70" s="106"/>
      <c r="I70" s="106"/>
      <c r="J70" s="107">
        <f>J579</f>
        <v>0</v>
      </c>
      <c r="L70" s="104"/>
    </row>
    <row r="71" spans="2:12" s="9" customFormat="1" ht="19.9" customHeight="1">
      <c r="B71" s="108"/>
      <c r="D71" s="109" t="s">
        <v>115</v>
      </c>
      <c r="E71" s="110"/>
      <c r="F71" s="110"/>
      <c r="G71" s="110"/>
      <c r="H71" s="110"/>
      <c r="I71" s="110"/>
      <c r="J71" s="111">
        <f>J580</f>
        <v>0</v>
      </c>
      <c r="L71" s="108"/>
    </row>
    <row r="72" spans="2:12" s="9" customFormat="1" ht="19.9" customHeight="1">
      <c r="B72" s="108"/>
      <c r="D72" s="109" t="s">
        <v>116</v>
      </c>
      <c r="E72" s="110"/>
      <c r="F72" s="110"/>
      <c r="G72" s="110"/>
      <c r="H72" s="110"/>
      <c r="I72" s="110"/>
      <c r="J72" s="111">
        <f>J589</f>
        <v>0</v>
      </c>
      <c r="L72" s="108"/>
    </row>
    <row r="73" spans="2:12" s="9" customFormat="1" ht="19.9" customHeight="1">
      <c r="B73" s="108"/>
      <c r="D73" s="109" t="s">
        <v>117</v>
      </c>
      <c r="E73" s="110"/>
      <c r="F73" s="110"/>
      <c r="G73" s="110"/>
      <c r="H73" s="110"/>
      <c r="I73" s="110"/>
      <c r="J73" s="111">
        <f>J639</f>
        <v>0</v>
      </c>
      <c r="L73" s="108"/>
    </row>
    <row r="74" spans="2:12" s="9" customFormat="1" ht="19.9" customHeight="1">
      <c r="B74" s="108"/>
      <c r="D74" s="109" t="s">
        <v>118</v>
      </c>
      <c r="E74" s="110"/>
      <c r="F74" s="110"/>
      <c r="G74" s="110"/>
      <c r="H74" s="110"/>
      <c r="I74" s="110"/>
      <c r="J74" s="111">
        <f>J709</f>
        <v>0</v>
      </c>
      <c r="L74" s="108"/>
    </row>
    <row r="75" spans="2:12" s="9" customFormat="1" ht="19.9" customHeight="1">
      <c r="B75" s="108"/>
      <c r="D75" s="109" t="s">
        <v>119</v>
      </c>
      <c r="E75" s="110"/>
      <c r="F75" s="110"/>
      <c r="G75" s="110"/>
      <c r="H75" s="110"/>
      <c r="I75" s="110"/>
      <c r="J75" s="111">
        <f>J754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2" t="s">
        <v>120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21" t="str">
        <f>E7</f>
        <v>BD Severní I 2914/2 - snížení energetické náročnosti budovy - revize 01</v>
      </c>
      <c r="F85" s="322"/>
      <c r="G85" s="322"/>
      <c r="H85" s="322"/>
      <c r="L85" s="33"/>
    </row>
    <row r="86" spans="2:12" ht="12" customHeight="1">
      <c r="B86" s="21"/>
      <c r="C86" s="28" t="s">
        <v>100</v>
      </c>
      <c r="L86" s="21"/>
    </row>
    <row r="87" spans="2:12" s="1" customFormat="1" ht="16.5" customHeight="1">
      <c r="B87" s="33"/>
      <c r="E87" s="321" t="s">
        <v>101</v>
      </c>
      <c r="F87" s="323"/>
      <c r="G87" s="323"/>
      <c r="H87" s="323"/>
      <c r="L87" s="33"/>
    </row>
    <row r="88" spans="2:12" s="1" customFormat="1" ht="12" customHeight="1">
      <c r="B88" s="33"/>
      <c r="C88" s="28" t="s">
        <v>102</v>
      </c>
      <c r="L88" s="33"/>
    </row>
    <row r="89" spans="2:12" s="1" customFormat="1" ht="16.5" customHeight="1">
      <c r="B89" s="33"/>
      <c r="E89" s="280" t="str">
        <f>E11</f>
        <v>SO 01 A - Zateplení fasády</v>
      </c>
      <c r="F89" s="323"/>
      <c r="G89" s="323"/>
      <c r="H89" s="323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k.ú. Záběhlice, č.par. 3049/8, 3049/45</v>
      </c>
      <c r="I91" s="28" t="s">
        <v>23</v>
      </c>
      <c r="J91" s="50" t="str">
        <f>IF(J14="","",J14)</f>
        <v>13. 5. 2024</v>
      </c>
      <c r="L91" s="33"/>
    </row>
    <row r="92" spans="2:12" s="1" customFormat="1" ht="6.95" customHeight="1">
      <c r="B92" s="33"/>
      <c r="L92" s="33"/>
    </row>
    <row r="93" spans="2:12" s="1" customFormat="1" ht="25.7" customHeight="1">
      <c r="B93" s="33"/>
      <c r="C93" s="28" t="s">
        <v>25</v>
      </c>
      <c r="F93" s="26" t="str">
        <f>E17</f>
        <v>MČ Praha 4</v>
      </c>
      <c r="I93" s="28" t="s">
        <v>32</v>
      </c>
      <c r="J93" s="31" t="str">
        <f>E23</f>
        <v>Architektonická kancelář Křivka s.r.o.</v>
      </c>
      <c r="L93" s="33"/>
    </row>
    <row r="94" spans="2:12" s="1" customFormat="1" ht="15.2" customHeight="1">
      <c r="B94" s="33"/>
      <c r="C94" s="28" t="s">
        <v>30</v>
      </c>
      <c r="F94" s="26" t="str">
        <f>IF(E20="","",E20)</f>
        <v>Vyplň údaj</v>
      </c>
      <c r="I94" s="28" t="s">
        <v>36</v>
      </c>
      <c r="J94" s="31" t="str">
        <f>E26</f>
        <v xml:space="preserve"> 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121</v>
      </c>
      <c r="D96" s="114" t="s">
        <v>59</v>
      </c>
      <c r="E96" s="114" t="s">
        <v>55</v>
      </c>
      <c r="F96" s="114" t="s">
        <v>56</v>
      </c>
      <c r="G96" s="114" t="s">
        <v>122</v>
      </c>
      <c r="H96" s="114" t="s">
        <v>123</v>
      </c>
      <c r="I96" s="114" t="s">
        <v>124</v>
      </c>
      <c r="J96" s="114" t="s">
        <v>106</v>
      </c>
      <c r="K96" s="115" t="s">
        <v>125</v>
      </c>
      <c r="L96" s="112"/>
      <c r="M96" s="57" t="s">
        <v>19</v>
      </c>
      <c r="N96" s="58" t="s">
        <v>44</v>
      </c>
      <c r="O96" s="58" t="s">
        <v>126</v>
      </c>
      <c r="P96" s="58" t="s">
        <v>127</v>
      </c>
      <c r="Q96" s="58" t="s">
        <v>128</v>
      </c>
      <c r="R96" s="58" t="s">
        <v>129</v>
      </c>
      <c r="S96" s="58" t="s">
        <v>130</v>
      </c>
      <c r="T96" s="59" t="s">
        <v>131</v>
      </c>
    </row>
    <row r="97" spans="2:63" s="1" customFormat="1" ht="22.9" customHeight="1">
      <c r="B97" s="33"/>
      <c r="C97" s="62" t="s">
        <v>132</v>
      </c>
      <c r="J97" s="116">
        <f>BK97</f>
        <v>0</v>
      </c>
      <c r="L97" s="33"/>
      <c r="M97" s="60"/>
      <c r="N97" s="51"/>
      <c r="O97" s="51"/>
      <c r="P97" s="117">
        <f>P98+P579</f>
        <v>0</v>
      </c>
      <c r="Q97" s="51"/>
      <c r="R97" s="117">
        <f>R98+R579</f>
        <v>119.87972498000003</v>
      </c>
      <c r="S97" s="51"/>
      <c r="T97" s="118">
        <f>T98+T579</f>
        <v>86.2266248</v>
      </c>
      <c r="AT97" s="18" t="s">
        <v>73</v>
      </c>
      <c r="AU97" s="18" t="s">
        <v>107</v>
      </c>
      <c r="BK97" s="119">
        <f>BK98+BK579</f>
        <v>0</v>
      </c>
    </row>
    <row r="98" spans="2:63" s="11" customFormat="1" ht="25.9" customHeight="1">
      <c r="B98" s="120"/>
      <c r="D98" s="121" t="s">
        <v>73</v>
      </c>
      <c r="E98" s="122" t="s">
        <v>133</v>
      </c>
      <c r="F98" s="122" t="s">
        <v>134</v>
      </c>
      <c r="I98" s="123"/>
      <c r="J98" s="124">
        <f>BK98</f>
        <v>0</v>
      </c>
      <c r="L98" s="120"/>
      <c r="M98" s="125"/>
      <c r="P98" s="126">
        <f>P99+P106+P433+P556+P576</f>
        <v>0</v>
      </c>
      <c r="R98" s="126">
        <f>R99+R106+R433+R556+R576</f>
        <v>111.04949242000004</v>
      </c>
      <c r="T98" s="127">
        <f>T99+T106+T433+T556+T576</f>
        <v>79.92367</v>
      </c>
      <c r="AR98" s="121" t="s">
        <v>81</v>
      </c>
      <c r="AT98" s="128" t="s">
        <v>73</v>
      </c>
      <c r="AU98" s="128" t="s">
        <v>74</v>
      </c>
      <c r="AY98" s="121" t="s">
        <v>135</v>
      </c>
      <c r="BK98" s="129">
        <f>BK99+BK106+BK433+BK556+BK576</f>
        <v>0</v>
      </c>
    </row>
    <row r="99" spans="2:63" s="11" customFormat="1" ht="22.9" customHeight="1">
      <c r="B99" s="120"/>
      <c r="D99" s="121" t="s">
        <v>73</v>
      </c>
      <c r="E99" s="130" t="s">
        <v>136</v>
      </c>
      <c r="F99" s="130" t="s">
        <v>137</v>
      </c>
      <c r="I99" s="123"/>
      <c r="J99" s="131">
        <f>BK99</f>
        <v>0</v>
      </c>
      <c r="L99" s="120"/>
      <c r="M99" s="125"/>
      <c r="P99" s="126">
        <f>SUM(P100:P105)</f>
        <v>0</v>
      </c>
      <c r="R99" s="126">
        <f>SUM(R100:R105)</f>
        <v>0.35297</v>
      </c>
      <c r="T99" s="127">
        <f>SUM(T100:T105)</f>
        <v>0</v>
      </c>
      <c r="AR99" s="121" t="s">
        <v>81</v>
      </c>
      <c r="AT99" s="128" t="s">
        <v>73</v>
      </c>
      <c r="AU99" s="128" t="s">
        <v>81</v>
      </c>
      <c r="AY99" s="121" t="s">
        <v>135</v>
      </c>
      <c r="BK99" s="129">
        <f>SUM(BK100:BK105)</f>
        <v>0</v>
      </c>
    </row>
    <row r="100" spans="2:65" s="1" customFormat="1" ht="24.2" customHeight="1">
      <c r="B100" s="33"/>
      <c r="C100" s="132" t="s">
        <v>81</v>
      </c>
      <c r="D100" s="132" t="s">
        <v>138</v>
      </c>
      <c r="E100" s="133" t="s">
        <v>139</v>
      </c>
      <c r="F100" s="134" t="s">
        <v>140</v>
      </c>
      <c r="G100" s="135" t="s">
        <v>141</v>
      </c>
      <c r="H100" s="136">
        <v>0.188</v>
      </c>
      <c r="I100" s="137"/>
      <c r="J100" s="138">
        <f>ROUND(I100*H100,2)</f>
        <v>0</v>
      </c>
      <c r="K100" s="134" t="s">
        <v>142</v>
      </c>
      <c r="L100" s="33"/>
      <c r="M100" s="139" t="s">
        <v>19</v>
      </c>
      <c r="N100" s="140" t="s">
        <v>46</v>
      </c>
      <c r="P100" s="141">
        <f>O100*H100</f>
        <v>0</v>
      </c>
      <c r="Q100" s="141">
        <v>1.8775</v>
      </c>
      <c r="R100" s="141">
        <f>Q100*H100</f>
        <v>0.35297</v>
      </c>
      <c r="S100" s="141">
        <v>0</v>
      </c>
      <c r="T100" s="142">
        <f>S100*H100</f>
        <v>0</v>
      </c>
      <c r="AR100" s="143" t="s">
        <v>143</v>
      </c>
      <c r="AT100" s="143" t="s">
        <v>138</v>
      </c>
      <c r="AU100" s="143" t="s">
        <v>87</v>
      </c>
      <c r="AY100" s="18" t="s">
        <v>135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87</v>
      </c>
      <c r="BK100" s="144">
        <f>ROUND(I100*H100,2)</f>
        <v>0</v>
      </c>
      <c r="BL100" s="18" t="s">
        <v>143</v>
      </c>
      <c r="BM100" s="143" t="s">
        <v>144</v>
      </c>
    </row>
    <row r="101" spans="2:47" s="1" customFormat="1" ht="11.25">
      <c r="B101" s="33"/>
      <c r="D101" s="145" t="s">
        <v>145</v>
      </c>
      <c r="F101" s="146" t="s">
        <v>146</v>
      </c>
      <c r="I101" s="147"/>
      <c r="L101" s="33"/>
      <c r="M101" s="148"/>
      <c r="T101" s="54"/>
      <c r="AT101" s="18" t="s">
        <v>145</v>
      </c>
      <c r="AU101" s="18" t="s">
        <v>87</v>
      </c>
    </row>
    <row r="102" spans="2:51" s="12" customFormat="1" ht="11.25">
      <c r="B102" s="149"/>
      <c r="D102" s="150" t="s">
        <v>147</v>
      </c>
      <c r="E102" s="151" t="s">
        <v>19</v>
      </c>
      <c r="F102" s="152" t="s">
        <v>148</v>
      </c>
      <c r="H102" s="151" t="s">
        <v>19</v>
      </c>
      <c r="I102" s="153"/>
      <c r="L102" s="149"/>
      <c r="M102" s="154"/>
      <c r="T102" s="155"/>
      <c r="AT102" s="151" t="s">
        <v>147</v>
      </c>
      <c r="AU102" s="151" t="s">
        <v>87</v>
      </c>
      <c r="AV102" s="12" t="s">
        <v>81</v>
      </c>
      <c r="AW102" s="12" t="s">
        <v>35</v>
      </c>
      <c r="AX102" s="12" t="s">
        <v>74</v>
      </c>
      <c r="AY102" s="151" t="s">
        <v>135</v>
      </c>
    </row>
    <row r="103" spans="2:51" s="12" customFormat="1" ht="11.25">
      <c r="B103" s="149"/>
      <c r="D103" s="150" t="s">
        <v>147</v>
      </c>
      <c r="E103" s="151" t="s">
        <v>19</v>
      </c>
      <c r="F103" s="152" t="s">
        <v>149</v>
      </c>
      <c r="H103" s="151" t="s">
        <v>19</v>
      </c>
      <c r="I103" s="153"/>
      <c r="L103" s="149"/>
      <c r="M103" s="154"/>
      <c r="T103" s="155"/>
      <c r="AT103" s="151" t="s">
        <v>147</v>
      </c>
      <c r="AU103" s="151" t="s">
        <v>87</v>
      </c>
      <c r="AV103" s="12" t="s">
        <v>81</v>
      </c>
      <c r="AW103" s="12" t="s">
        <v>35</v>
      </c>
      <c r="AX103" s="12" t="s">
        <v>74</v>
      </c>
      <c r="AY103" s="151" t="s">
        <v>135</v>
      </c>
    </row>
    <row r="104" spans="2:51" s="13" customFormat="1" ht="11.25">
      <c r="B104" s="156"/>
      <c r="D104" s="150" t="s">
        <v>147</v>
      </c>
      <c r="E104" s="157" t="s">
        <v>19</v>
      </c>
      <c r="F104" s="158" t="s">
        <v>150</v>
      </c>
      <c r="H104" s="159">
        <v>0.188</v>
      </c>
      <c r="I104" s="160"/>
      <c r="L104" s="156"/>
      <c r="M104" s="161"/>
      <c r="T104" s="162"/>
      <c r="AT104" s="157" t="s">
        <v>147</v>
      </c>
      <c r="AU104" s="157" t="s">
        <v>87</v>
      </c>
      <c r="AV104" s="13" t="s">
        <v>87</v>
      </c>
      <c r="AW104" s="13" t="s">
        <v>35</v>
      </c>
      <c r="AX104" s="13" t="s">
        <v>74</v>
      </c>
      <c r="AY104" s="157" t="s">
        <v>135</v>
      </c>
    </row>
    <row r="105" spans="2:51" s="14" customFormat="1" ht="11.25">
      <c r="B105" s="163"/>
      <c r="D105" s="150" t="s">
        <v>147</v>
      </c>
      <c r="E105" s="164" t="s">
        <v>19</v>
      </c>
      <c r="F105" s="165" t="s">
        <v>151</v>
      </c>
      <c r="H105" s="166">
        <v>0.188</v>
      </c>
      <c r="I105" s="167"/>
      <c r="L105" s="163"/>
      <c r="M105" s="168"/>
      <c r="T105" s="169"/>
      <c r="AT105" s="164" t="s">
        <v>147</v>
      </c>
      <c r="AU105" s="164" t="s">
        <v>87</v>
      </c>
      <c r="AV105" s="14" t="s">
        <v>143</v>
      </c>
      <c r="AW105" s="14" t="s">
        <v>35</v>
      </c>
      <c r="AX105" s="14" t="s">
        <v>81</v>
      </c>
      <c r="AY105" s="164" t="s">
        <v>135</v>
      </c>
    </row>
    <row r="106" spans="2:63" s="11" customFormat="1" ht="22.9" customHeight="1">
      <c r="B106" s="120"/>
      <c r="D106" s="121" t="s">
        <v>73</v>
      </c>
      <c r="E106" s="130" t="s">
        <v>152</v>
      </c>
      <c r="F106" s="130" t="s">
        <v>153</v>
      </c>
      <c r="I106" s="123"/>
      <c r="J106" s="131">
        <f>BK106</f>
        <v>0</v>
      </c>
      <c r="L106" s="120"/>
      <c r="M106" s="125"/>
      <c r="P106" s="126">
        <f>SUM(P107:P432)</f>
        <v>0</v>
      </c>
      <c r="R106" s="126">
        <f>SUM(R107:R432)</f>
        <v>110.66017104000004</v>
      </c>
      <c r="T106" s="127">
        <f>SUM(T107:T432)</f>
        <v>0</v>
      </c>
      <c r="AR106" s="121" t="s">
        <v>81</v>
      </c>
      <c r="AT106" s="128" t="s">
        <v>73</v>
      </c>
      <c r="AU106" s="128" t="s">
        <v>81</v>
      </c>
      <c r="AY106" s="121" t="s">
        <v>135</v>
      </c>
      <c r="BK106" s="129">
        <f>SUM(BK107:BK432)</f>
        <v>0</v>
      </c>
    </row>
    <row r="107" spans="2:65" s="1" customFormat="1" ht="24.2" customHeight="1">
      <c r="B107" s="33"/>
      <c r="C107" s="132" t="s">
        <v>87</v>
      </c>
      <c r="D107" s="132" t="s">
        <v>138</v>
      </c>
      <c r="E107" s="133" t="s">
        <v>154</v>
      </c>
      <c r="F107" s="134" t="s">
        <v>155</v>
      </c>
      <c r="G107" s="135" t="s">
        <v>156</v>
      </c>
      <c r="H107" s="136">
        <v>515.916</v>
      </c>
      <c r="I107" s="137"/>
      <c r="J107" s="138">
        <f>ROUND(I107*H107,2)</f>
        <v>0</v>
      </c>
      <c r="K107" s="134" t="s">
        <v>142</v>
      </c>
      <c r="L107" s="33"/>
      <c r="M107" s="139" t="s">
        <v>19</v>
      </c>
      <c r="N107" s="140" t="s">
        <v>46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143</v>
      </c>
      <c r="AT107" s="143" t="s">
        <v>138</v>
      </c>
      <c r="AU107" s="143" t="s">
        <v>87</v>
      </c>
      <c r="AY107" s="18" t="s">
        <v>135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87</v>
      </c>
      <c r="BK107" s="144">
        <f>ROUND(I107*H107,2)</f>
        <v>0</v>
      </c>
      <c r="BL107" s="18" t="s">
        <v>143</v>
      </c>
      <c r="BM107" s="143" t="s">
        <v>157</v>
      </c>
    </row>
    <row r="108" spans="2:47" s="1" customFormat="1" ht="11.25">
      <c r="B108" s="33"/>
      <c r="D108" s="145" t="s">
        <v>145</v>
      </c>
      <c r="F108" s="146" t="s">
        <v>158</v>
      </c>
      <c r="I108" s="147"/>
      <c r="L108" s="33"/>
      <c r="M108" s="148"/>
      <c r="T108" s="54"/>
      <c r="AT108" s="18" t="s">
        <v>145</v>
      </c>
      <c r="AU108" s="18" t="s">
        <v>87</v>
      </c>
    </row>
    <row r="109" spans="2:51" s="12" customFormat="1" ht="11.25">
      <c r="B109" s="149"/>
      <c r="D109" s="150" t="s">
        <v>147</v>
      </c>
      <c r="E109" s="151" t="s">
        <v>19</v>
      </c>
      <c r="F109" s="152" t="s">
        <v>159</v>
      </c>
      <c r="H109" s="151" t="s">
        <v>19</v>
      </c>
      <c r="I109" s="153"/>
      <c r="L109" s="149"/>
      <c r="M109" s="154"/>
      <c r="T109" s="155"/>
      <c r="AT109" s="151" t="s">
        <v>147</v>
      </c>
      <c r="AU109" s="151" t="s">
        <v>87</v>
      </c>
      <c r="AV109" s="12" t="s">
        <v>81</v>
      </c>
      <c r="AW109" s="12" t="s">
        <v>35</v>
      </c>
      <c r="AX109" s="12" t="s">
        <v>74</v>
      </c>
      <c r="AY109" s="151" t="s">
        <v>135</v>
      </c>
    </row>
    <row r="110" spans="2:51" s="13" customFormat="1" ht="11.25">
      <c r="B110" s="156"/>
      <c r="D110" s="150" t="s">
        <v>147</v>
      </c>
      <c r="E110" s="157" t="s">
        <v>19</v>
      </c>
      <c r="F110" s="158" t="s">
        <v>160</v>
      </c>
      <c r="H110" s="159">
        <v>11.25</v>
      </c>
      <c r="I110" s="160"/>
      <c r="L110" s="156"/>
      <c r="M110" s="161"/>
      <c r="T110" s="162"/>
      <c r="AT110" s="157" t="s">
        <v>147</v>
      </c>
      <c r="AU110" s="157" t="s">
        <v>87</v>
      </c>
      <c r="AV110" s="13" t="s">
        <v>87</v>
      </c>
      <c r="AW110" s="13" t="s">
        <v>35</v>
      </c>
      <c r="AX110" s="13" t="s">
        <v>74</v>
      </c>
      <c r="AY110" s="157" t="s">
        <v>135</v>
      </c>
    </row>
    <row r="111" spans="2:51" s="13" customFormat="1" ht="11.25">
      <c r="B111" s="156"/>
      <c r="D111" s="150" t="s">
        <v>147</v>
      </c>
      <c r="E111" s="157" t="s">
        <v>19</v>
      </c>
      <c r="F111" s="158" t="s">
        <v>161</v>
      </c>
      <c r="H111" s="159">
        <v>0.636</v>
      </c>
      <c r="I111" s="160"/>
      <c r="L111" s="156"/>
      <c r="M111" s="161"/>
      <c r="T111" s="162"/>
      <c r="AT111" s="157" t="s">
        <v>147</v>
      </c>
      <c r="AU111" s="157" t="s">
        <v>87</v>
      </c>
      <c r="AV111" s="13" t="s">
        <v>87</v>
      </c>
      <c r="AW111" s="13" t="s">
        <v>35</v>
      </c>
      <c r="AX111" s="13" t="s">
        <v>74</v>
      </c>
      <c r="AY111" s="157" t="s">
        <v>135</v>
      </c>
    </row>
    <row r="112" spans="2:51" s="13" customFormat="1" ht="11.25">
      <c r="B112" s="156"/>
      <c r="D112" s="150" t="s">
        <v>147</v>
      </c>
      <c r="E112" s="157" t="s">
        <v>19</v>
      </c>
      <c r="F112" s="158" t="s">
        <v>162</v>
      </c>
      <c r="H112" s="159">
        <v>0.75</v>
      </c>
      <c r="I112" s="160"/>
      <c r="L112" s="156"/>
      <c r="M112" s="161"/>
      <c r="T112" s="162"/>
      <c r="AT112" s="157" t="s">
        <v>147</v>
      </c>
      <c r="AU112" s="157" t="s">
        <v>87</v>
      </c>
      <c r="AV112" s="13" t="s">
        <v>87</v>
      </c>
      <c r="AW112" s="13" t="s">
        <v>35</v>
      </c>
      <c r="AX112" s="13" t="s">
        <v>74</v>
      </c>
      <c r="AY112" s="157" t="s">
        <v>135</v>
      </c>
    </row>
    <row r="113" spans="2:51" s="13" customFormat="1" ht="11.25">
      <c r="B113" s="156"/>
      <c r="D113" s="150" t="s">
        <v>147</v>
      </c>
      <c r="E113" s="157" t="s">
        <v>19</v>
      </c>
      <c r="F113" s="158" t="s">
        <v>163</v>
      </c>
      <c r="H113" s="159">
        <v>3.3</v>
      </c>
      <c r="I113" s="160"/>
      <c r="L113" s="156"/>
      <c r="M113" s="161"/>
      <c r="T113" s="162"/>
      <c r="AT113" s="157" t="s">
        <v>147</v>
      </c>
      <c r="AU113" s="157" t="s">
        <v>87</v>
      </c>
      <c r="AV113" s="13" t="s">
        <v>87</v>
      </c>
      <c r="AW113" s="13" t="s">
        <v>35</v>
      </c>
      <c r="AX113" s="13" t="s">
        <v>74</v>
      </c>
      <c r="AY113" s="157" t="s">
        <v>135</v>
      </c>
    </row>
    <row r="114" spans="2:51" s="13" customFormat="1" ht="11.25">
      <c r="B114" s="156"/>
      <c r="D114" s="150" t="s">
        <v>147</v>
      </c>
      <c r="E114" s="157" t="s">
        <v>19</v>
      </c>
      <c r="F114" s="158" t="s">
        <v>164</v>
      </c>
      <c r="H114" s="159">
        <v>3</v>
      </c>
      <c r="I114" s="160"/>
      <c r="L114" s="156"/>
      <c r="M114" s="161"/>
      <c r="T114" s="162"/>
      <c r="AT114" s="157" t="s">
        <v>147</v>
      </c>
      <c r="AU114" s="157" t="s">
        <v>87</v>
      </c>
      <c r="AV114" s="13" t="s">
        <v>87</v>
      </c>
      <c r="AW114" s="13" t="s">
        <v>35</v>
      </c>
      <c r="AX114" s="13" t="s">
        <v>74</v>
      </c>
      <c r="AY114" s="157" t="s">
        <v>135</v>
      </c>
    </row>
    <row r="115" spans="2:51" s="15" customFormat="1" ht="11.25">
      <c r="B115" s="170"/>
      <c r="D115" s="150" t="s">
        <v>147</v>
      </c>
      <c r="E115" s="171" t="s">
        <v>19</v>
      </c>
      <c r="F115" s="172" t="s">
        <v>165</v>
      </c>
      <c r="H115" s="173">
        <v>18.936</v>
      </c>
      <c r="I115" s="174"/>
      <c r="L115" s="170"/>
      <c r="M115" s="175"/>
      <c r="T115" s="176"/>
      <c r="AT115" s="171" t="s">
        <v>147</v>
      </c>
      <c r="AU115" s="171" t="s">
        <v>87</v>
      </c>
      <c r="AV115" s="15" t="s">
        <v>136</v>
      </c>
      <c r="AW115" s="15" t="s">
        <v>35</v>
      </c>
      <c r="AX115" s="15" t="s">
        <v>74</v>
      </c>
      <c r="AY115" s="171" t="s">
        <v>135</v>
      </c>
    </row>
    <row r="116" spans="2:51" s="12" customFormat="1" ht="11.25">
      <c r="B116" s="149"/>
      <c r="D116" s="150" t="s">
        <v>147</v>
      </c>
      <c r="E116" s="151" t="s">
        <v>19</v>
      </c>
      <c r="F116" s="152" t="s">
        <v>166</v>
      </c>
      <c r="H116" s="151" t="s">
        <v>19</v>
      </c>
      <c r="I116" s="153"/>
      <c r="L116" s="149"/>
      <c r="M116" s="154"/>
      <c r="T116" s="155"/>
      <c r="AT116" s="151" t="s">
        <v>147</v>
      </c>
      <c r="AU116" s="151" t="s">
        <v>87</v>
      </c>
      <c r="AV116" s="12" t="s">
        <v>81</v>
      </c>
      <c r="AW116" s="12" t="s">
        <v>35</v>
      </c>
      <c r="AX116" s="12" t="s">
        <v>74</v>
      </c>
      <c r="AY116" s="151" t="s">
        <v>135</v>
      </c>
    </row>
    <row r="117" spans="2:51" s="13" customFormat="1" ht="11.25">
      <c r="B117" s="156"/>
      <c r="D117" s="150" t="s">
        <v>147</v>
      </c>
      <c r="E117" s="157" t="s">
        <v>19</v>
      </c>
      <c r="F117" s="158" t="s">
        <v>167</v>
      </c>
      <c r="H117" s="159">
        <v>17.28</v>
      </c>
      <c r="I117" s="160"/>
      <c r="L117" s="156"/>
      <c r="M117" s="161"/>
      <c r="T117" s="162"/>
      <c r="AT117" s="157" t="s">
        <v>147</v>
      </c>
      <c r="AU117" s="157" t="s">
        <v>87</v>
      </c>
      <c r="AV117" s="13" t="s">
        <v>87</v>
      </c>
      <c r="AW117" s="13" t="s">
        <v>35</v>
      </c>
      <c r="AX117" s="13" t="s">
        <v>74</v>
      </c>
      <c r="AY117" s="157" t="s">
        <v>135</v>
      </c>
    </row>
    <row r="118" spans="2:51" s="13" customFormat="1" ht="11.25">
      <c r="B118" s="156"/>
      <c r="D118" s="150" t="s">
        <v>147</v>
      </c>
      <c r="E118" s="157" t="s">
        <v>19</v>
      </c>
      <c r="F118" s="158" t="s">
        <v>168</v>
      </c>
      <c r="H118" s="159">
        <v>24.75</v>
      </c>
      <c r="I118" s="160"/>
      <c r="L118" s="156"/>
      <c r="M118" s="161"/>
      <c r="T118" s="162"/>
      <c r="AT118" s="157" t="s">
        <v>147</v>
      </c>
      <c r="AU118" s="157" t="s">
        <v>87</v>
      </c>
      <c r="AV118" s="13" t="s">
        <v>87</v>
      </c>
      <c r="AW118" s="13" t="s">
        <v>35</v>
      </c>
      <c r="AX118" s="13" t="s">
        <v>74</v>
      </c>
      <c r="AY118" s="157" t="s">
        <v>135</v>
      </c>
    </row>
    <row r="119" spans="2:51" s="13" customFormat="1" ht="11.25">
      <c r="B119" s="156"/>
      <c r="D119" s="150" t="s">
        <v>147</v>
      </c>
      <c r="E119" s="157" t="s">
        <v>19</v>
      </c>
      <c r="F119" s="158" t="s">
        <v>169</v>
      </c>
      <c r="H119" s="159">
        <v>3.15</v>
      </c>
      <c r="I119" s="160"/>
      <c r="L119" s="156"/>
      <c r="M119" s="161"/>
      <c r="T119" s="162"/>
      <c r="AT119" s="157" t="s">
        <v>147</v>
      </c>
      <c r="AU119" s="157" t="s">
        <v>87</v>
      </c>
      <c r="AV119" s="13" t="s">
        <v>87</v>
      </c>
      <c r="AW119" s="13" t="s">
        <v>35</v>
      </c>
      <c r="AX119" s="13" t="s">
        <v>74</v>
      </c>
      <c r="AY119" s="157" t="s">
        <v>135</v>
      </c>
    </row>
    <row r="120" spans="2:51" s="15" customFormat="1" ht="11.25">
      <c r="B120" s="170"/>
      <c r="D120" s="150" t="s">
        <v>147</v>
      </c>
      <c r="E120" s="171" t="s">
        <v>19</v>
      </c>
      <c r="F120" s="172" t="s">
        <v>165</v>
      </c>
      <c r="H120" s="173">
        <v>45.18</v>
      </c>
      <c r="I120" s="174"/>
      <c r="L120" s="170"/>
      <c r="M120" s="175"/>
      <c r="T120" s="176"/>
      <c r="AT120" s="171" t="s">
        <v>147</v>
      </c>
      <c r="AU120" s="171" t="s">
        <v>87</v>
      </c>
      <c r="AV120" s="15" t="s">
        <v>136</v>
      </c>
      <c r="AW120" s="15" t="s">
        <v>35</v>
      </c>
      <c r="AX120" s="15" t="s">
        <v>74</v>
      </c>
      <c r="AY120" s="171" t="s">
        <v>135</v>
      </c>
    </row>
    <row r="121" spans="2:51" s="12" customFormat="1" ht="11.25">
      <c r="B121" s="149"/>
      <c r="D121" s="150" t="s">
        <v>147</v>
      </c>
      <c r="E121" s="151" t="s">
        <v>19</v>
      </c>
      <c r="F121" s="152" t="s">
        <v>170</v>
      </c>
      <c r="H121" s="151" t="s">
        <v>19</v>
      </c>
      <c r="I121" s="153"/>
      <c r="L121" s="149"/>
      <c r="M121" s="154"/>
      <c r="T121" s="155"/>
      <c r="AT121" s="151" t="s">
        <v>147</v>
      </c>
      <c r="AU121" s="151" t="s">
        <v>87</v>
      </c>
      <c r="AV121" s="12" t="s">
        <v>81</v>
      </c>
      <c r="AW121" s="12" t="s">
        <v>35</v>
      </c>
      <c r="AX121" s="12" t="s">
        <v>74</v>
      </c>
      <c r="AY121" s="151" t="s">
        <v>135</v>
      </c>
    </row>
    <row r="122" spans="2:51" s="13" customFormat="1" ht="11.25">
      <c r="B122" s="156"/>
      <c r="D122" s="150" t="s">
        <v>147</v>
      </c>
      <c r="E122" s="157" t="s">
        <v>19</v>
      </c>
      <c r="F122" s="158" t="s">
        <v>171</v>
      </c>
      <c r="H122" s="159">
        <v>451.8</v>
      </c>
      <c r="I122" s="160"/>
      <c r="L122" s="156"/>
      <c r="M122" s="161"/>
      <c r="T122" s="162"/>
      <c r="AT122" s="157" t="s">
        <v>147</v>
      </c>
      <c r="AU122" s="157" t="s">
        <v>87</v>
      </c>
      <c r="AV122" s="13" t="s">
        <v>87</v>
      </c>
      <c r="AW122" s="13" t="s">
        <v>35</v>
      </c>
      <c r="AX122" s="13" t="s">
        <v>74</v>
      </c>
      <c r="AY122" s="157" t="s">
        <v>135</v>
      </c>
    </row>
    <row r="123" spans="2:51" s="14" customFormat="1" ht="11.25">
      <c r="B123" s="163"/>
      <c r="D123" s="150" t="s">
        <v>147</v>
      </c>
      <c r="E123" s="164" t="s">
        <v>19</v>
      </c>
      <c r="F123" s="165" t="s">
        <v>151</v>
      </c>
      <c r="H123" s="166">
        <v>515.916</v>
      </c>
      <c r="I123" s="167"/>
      <c r="L123" s="163"/>
      <c r="M123" s="168"/>
      <c r="T123" s="169"/>
      <c r="AT123" s="164" t="s">
        <v>147</v>
      </c>
      <c r="AU123" s="164" t="s">
        <v>87</v>
      </c>
      <c r="AV123" s="14" t="s">
        <v>143</v>
      </c>
      <c r="AW123" s="14" t="s">
        <v>35</v>
      </c>
      <c r="AX123" s="14" t="s">
        <v>81</v>
      </c>
      <c r="AY123" s="164" t="s">
        <v>135</v>
      </c>
    </row>
    <row r="124" spans="2:65" s="1" customFormat="1" ht="16.5" customHeight="1">
      <c r="B124" s="33"/>
      <c r="C124" s="132" t="s">
        <v>136</v>
      </c>
      <c r="D124" s="132" t="s">
        <v>138</v>
      </c>
      <c r="E124" s="133" t="s">
        <v>172</v>
      </c>
      <c r="F124" s="134" t="s">
        <v>173</v>
      </c>
      <c r="G124" s="135" t="s">
        <v>156</v>
      </c>
      <c r="H124" s="136">
        <v>3112.478</v>
      </c>
      <c r="I124" s="137"/>
      <c r="J124" s="138">
        <f>ROUND(I124*H124,2)</f>
        <v>0</v>
      </c>
      <c r="K124" s="134" t="s">
        <v>142</v>
      </c>
      <c r="L124" s="33"/>
      <c r="M124" s="139" t="s">
        <v>19</v>
      </c>
      <c r="N124" s="140" t="s">
        <v>46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143</v>
      </c>
      <c r="AT124" s="143" t="s">
        <v>138</v>
      </c>
      <c r="AU124" s="143" t="s">
        <v>87</v>
      </c>
      <c r="AY124" s="18" t="s">
        <v>135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87</v>
      </c>
      <c r="BK124" s="144">
        <f>ROUND(I124*H124,2)</f>
        <v>0</v>
      </c>
      <c r="BL124" s="18" t="s">
        <v>143</v>
      </c>
      <c r="BM124" s="143" t="s">
        <v>174</v>
      </c>
    </row>
    <row r="125" spans="2:47" s="1" customFormat="1" ht="11.25">
      <c r="B125" s="33"/>
      <c r="D125" s="145" t="s">
        <v>145</v>
      </c>
      <c r="F125" s="146" t="s">
        <v>175</v>
      </c>
      <c r="I125" s="147"/>
      <c r="L125" s="33"/>
      <c r="M125" s="148"/>
      <c r="T125" s="54"/>
      <c r="AT125" s="18" t="s">
        <v>145</v>
      </c>
      <c r="AU125" s="18" t="s">
        <v>87</v>
      </c>
    </row>
    <row r="126" spans="2:51" s="12" customFormat="1" ht="11.25">
      <c r="B126" s="149"/>
      <c r="D126" s="150" t="s">
        <v>147</v>
      </c>
      <c r="E126" s="151" t="s">
        <v>19</v>
      </c>
      <c r="F126" s="152" t="s">
        <v>176</v>
      </c>
      <c r="H126" s="151" t="s">
        <v>19</v>
      </c>
      <c r="I126" s="153"/>
      <c r="L126" s="149"/>
      <c r="M126" s="154"/>
      <c r="T126" s="155"/>
      <c r="AT126" s="151" t="s">
        <v>147</v>
      </c>
      <c r="AU126" s="151" t="s">
        <v>87</v>
      </c>
      <c r="AV126" s="12" t="s">
        <v>81</v>
      </c>
      <c r="AW126" s="12" t="s">
        <v>35</v>
      </c>
      <c r="AX126" s="12" t="s">
        <v>74</v>
      </c>
      <c r="AY126" s="151" t="s">
        <v>135</v>
      </c>
    </row>
    <row r="127" spans="2:51" s="13" customFormat="1" ht="11.25">
      <c r="B127" s="156"/>
      <c r="D127" s="150" t="s">
        <v>147</v>
      </c>
      <c r="E127" s="157" t="s">
        <v>19</v>
      </c>
      <c r="F127" s="158" t="s">
        <v>177</v>
      </c>
      <c r="H127" s="159">
        <v>3020.5</v>
      </c>
      <c r="I127" s="160"/>
      <c r="L127" s="156"/>
      <c r="M127" s="161"/>
      <c r="T127" s="162"/>
      <c r="AT127" s="157" t="s">
        <v>147</v>
      </c>
      <c r="AU127" s="157" t="s">
        <v>87</v>
      </c>
      <c r="AV127" s="13" t="s">
        <v>87</v>
      </c>
      <c r="AW127" s="13" t="s">
        <v>35</v>
      </c>
      <c r="AX127" s="13" t="s">
        <v>74</v>
      </c>
      <c r="AY127" s="157" t="s">
        <v>135</v>
      </c>
    </row>
    <row r="128" spans="2:51" s="13" customFormat="1" ht="11.25">
      <c r="B128" s="156"/>
      <c r="D128" s="150" t="s">
        <v>147</v>
      </c>
      <c r="E128" s="157" t="s">
        <v>19</v>
      </c>
      <c r="F128" s="158" t="s">
        <v>178</v>
      </c>
      <c r="H128" s="159">
        <v>16.8</v>
      </c>
      <c r="I128" s="160"/>
      <c r="L128" s="156"/>
      <c r="M128" s="161"/>
      <c r="T128" s="162"/>
      <c r="AT128" s="157" t="s">
        <v>147</v>
      </c>
      <c r="AU128" s="157" t="s">
        <v>87</v>
      </c>
      <c r="AV128" s="13" t="s">
        <v>87</v>
      </c>
      <c r="AW128" s="13" t="s">
        <v>35</v>
      </c>
      <c r="AX128" s="13" t="s">
        <v>74</v>
      </c>
      <c r="AY128" s="157" t="s">
        <v>135</v>
      </c>
    </row>
    <row r="129" spans="2:51" s="13" customFormat="1" ht="11.25">
      <c r="B129" s="156"/>
      <c r="D129" s="150" t="s">
        <v>147</v>
      </c>
      <c r="E129" s="157" t="s">
        <v>19</v>
      </c>
      <c r="F129" s="158" t="s">
        <v>179</v>
      </c>
      <c r="H129" s="159">
        <v>15</v>
      </c>
      <c r="I129" s="160"/>
      <c r="L129" s="156"/>
      <c r="M129" s="161"/>
      <c r="T129" s="162"/>
      <c r="AT129" s="157" t="s">
        <v>147</v>
      </c>
      <c r="AU129" s="157" t="s">
        <v>87</v>
      </c>
      <c r="AV129" s="13" t="s">
        <v>87</v>
      </c>
      <c r="AW129" s="13" t="s">
        <v>35</v>
      </c>
      <c r="AX129" s="13" t="s">
        <v>74</v>
      </c>
      <c r="AY129" s="157" t="s">
        <v>135</v>
      </c>
    </row>
    <row r="130" spans="2:51" s="13" customFormat="1" ht="11.25">
      <c r="B130" s="156"/>
      <c r="D130" s="150" t="s">
        <v>147</v>
      </c>
      <c r="E130" s="157" t="s">
        <v>19</v>
      </c>
      <c r="F130" s="158" t="s">
        <v>180</v>
      </c>
      <c r="H130" s="159">
        <v>5.44</v>
      </c>
      <c r="I130" s="160"/>
      <c r="L130" s="156"/>
      <c r="M130" s="161"/>
      <c r="T130" s="162"/>
      <c r="AT130" s="157" t="s">
        <v>147</v>
      </c>
      <c r="AU130" s="157" t="s">
        <v>87</v>
      </c>
      <c r="AV130" s="13" t="s">
        <v>87</v>
      </c>
      <c r="AW130" s="13" t="s">
        <v>35</v>
      </c>
      <c r="AX130" s="13" t="s">
        <v>74</v>
      </c>
      <c r="AY130" s="157" t="s">
        <v>135</v>
      </c>
    </row>
    <row r="131" spans="2:51" s="13" customFormat="1" ht="11.25">
      <c r="B131" s="156"/>
      <c r="D131" s="150" t="s">
        <v>147</v>
      </c>
      <c r="E131" s="157" t="s">
        <v>19</v>
      </c>
      <c r="F131" s="158" t="s">
        <v>181</v>
      </c>
      <c r="H131" s="159">
        <v>174.9</v>
      </c>
      <c r="I131" s="160"/>
      <c r="L131" s="156"/>
      <c r="M131" s="161"/>
      <c r="T131" s="162"/>
      <c r="AT131" s="157" t="s">
        <v>147</v>
      </c>
      <c r="AU131" s="157" t="s">
        <v>87</v>
      </c>
      <c r="AV131" s="13" t="s">
        <v>87</v>
      </c>
      <c r="AW131" s="13" t="s">
        <v>35</v>
      </c>
      <c r="AX131" s="13" t="s">
        <v>74</v>
      </c>
      <c r="AY131" s="157" t="s">
        <v>135</v>
      </c>
    </row>
    <row r="132" spans="2:51" s="13" customFormat="1" ht="11.25">
      <c r="B132" s="156"/>
      <c r="D132" s="150" t="s">
        <v>147</v>
      </c>
      <c r="E132" s="157" t="s">
        <v>19</v>
      </c>
      <c r="F132" s="158" t="s">
        <v>182</v>
      </c>
      <c r="H132" s="159">
        <v>231.84</v>
      </c>
      <c r="I132" s="160"/>
      <c r="L132" s="156"/>
      <c r="M132" s="161"/>
      <c r="T132" s="162"/>
      <c r="AT132" s="157" t="s">
        <v>147</v>
      </c>
      <c r="AU132" s="157" t="s">
        <v>87</v>
      </c>
      <c r="AV132" s="13" t="s">
        <v>87</v>
      </c>
      <c r="AW132" s="13" t="s">
        <v>35</v>
      </c>
      <c r="AX132" s="13" t="s">
        <v>74</v>
      </c>
      <c r="AY132" s="157" t="s">
        <v>135</v>
      </c>
    </row>
    <row r="133" spans="2:51" s="13" customFormat="1" ht="11.25">
      <c r="B133" s="156"/>
      <c r="D133" s="150" t="s">
        <v>147</v>
      </c>
      <c r="E133" s="157" t="s">
        <v>19</v>
      </c>
      <c r="F133" s="158" t="s">
        <v>183</v>
      </c>
      <c r="H133" s="159">
        <v>6.669</v>
      </c>
      <c r="I133" s="160"/>
      <c r="L133" s="156"/>
      <c r="M133" s="161"/>
      <c r="T133" s="162"/>
      <c r="AT133" s="157" t="s">
        <v>147</v>
      </c>
      <c r="AU133" s="157" t="s">
        <v>87</v>
      </c>
      <c r="AV133" s="13" t="s">
        <v>87</v>
      </c>
      <c r="AW133" s="13" t="s">
        <v>35</v>
      </c>
      <c r="AX133" s="13" t="s">
        <v>74</v>
      </c>
      <c r="AY133" s="157" t="s">
        <v>135</v>
      </c>
    </row>
    <row r="134" spans="2:51" s="13" customFormat="1" ht="11.25">
      <c r="B134" s="156"/>
      <c r="D134" s="150" t="s">
        <v>147</v>
      </c>
      <c r="E134" s="157" t="s">
        <v>19</v>
      </c>
      <c r="F134" s="158" t="s">
        <v>184</v>
      </c>
      <c r="H134" s="159">
        <v>6.784</v>
      </c>
      <c r="I134" s="160"/>
      <c r="L134" s="156"/>
      <c r="M134" s="161"/>
      <c r="T134" s="162"/>
      <c r="AT134" s="157" t="s">
        <v>147</v>
      </c>
      <c r="AU134" s="157" t="s">
        <v>87</v>
      </c>
      <c r="AV134" s="13" t="s">
        <v>87</v>
      </c>
      <c r="AW134" s="13" t="s">
        <v>35</v>
      </c>
      <c r="AX134" s="13" t="s">
        <v>74</v>
      </c>
      <c r="AY134" s="157" t="s">
        <v>135</v>
      </c>
    </row>
    <row r="135" spans="2:51" s="13" customFormat="1" ht="11.25">
      <c r="B135" s="156"/>
      <c r="D135" s="150" t="s">
        <v>147</v>
      </c>
      <c r="E135" s="157" t="s">
        <v>19</v>
      </c>
      <c r="F135" s="158" t="s">
        <v>185</v>
      </c>
      <c r="H135" s="159">
        <v>3.52</v>
      </c>
      <c r="I135" s="160"/>
      <c r="L135" s="156"/>
      <c r="M135" s="161"/>
      <c r="T135" s="162"/>
      <c r="AT135" s="157" t="s">
        <v>147</v>
      </c>
      <c r="AU135" s="157" t="s">
        <v>87</v>
      </c>
      <c r="AV135" s="13" t="s">
        <v>87</v>
      </c>
      <c r="AW135" s="13" t="s">
        <v>35</v>
      </c>
      <c r="AX135" s="13" t="s">
        <v>74</v>
      </c>
      <c r="AY135" s="157" t="s">
        <v>135</v>
      </c>
    </row>
    <row r="136" spans="2:51" s="13" customFormat="1" ht="11.25">
      <c r="B136" s="156"/>
      <c r="D136" s="150" t="s">
        <v>147</v>
      </c>
      <c r="E136" s="157" t="s">
        <v>19</v>
      </c>
      <c r="F136" s="158" t="s">
        <v>186</v>
      </c>
      <c r="H136" s="159">
        <v>26.94</v>
      </c>
      <c r="I136" s="160"/>
      <c r="L136" s="156"/>
      <c r="M136" s="161"/>
      <c r="T136" s="162"/>
      <c r="AT136" s="157" t="s">
        <v>147</v>
      </c>
      <c r="AU136" s="157" t="s">
        <v>87</v>
      </c>
      <c r="AV136" s="13" t="s">
        <v>87</v>
      </c>
      <c r="AW136" s="13" t="s">
        <v>35</v>
      </c>
      <c r="AX136" s="13" t="s">
        <v>74</v>
      </c>
      <c r="AY136" s="157" t="s">
        <v>135</v>
      </c>
    </row>
    <row r="137" spans="2:51" s="15" customFormat="1" ht="11.25">
      <c r="B137" s="170"/>
      <c r="D137" s="150" t="s">
        <v>147</v>
      </c>
      <c r="E137" s="171" t="s">
        <v>19</v>
      </c>
      <c r="F137" s="172" t="s">
        <v>165</v>
      </c>
      <c r="H137" s="173">
        <v>3508.3930000000005</v>
      </c>
      <c r="I137" s="174"/>
      <c r="L137" s="170"/>
      <c r="M137" s="175"/>
      <c r="T137" s="176"/>
      <c r="AT137" s="171" t="s">
        <v>147</v>
      </c>
      <c r="AU137" s="171" t="s">
        <v>87</v>
      </c>
      <c r="AV137" s="15" t="s">
        <v>136</v>
      </c>
      <c r="AW137" s="15" t="s">
        <v>35</v>
      </c>
      <c r="AX137" s="15" t="s">
        <v>74</v>
      </c>
      <c r="AY137" s="171" t="s">
        <v>135</v>
      </c>
    </row>
    <row r="138" spans="2:51" s="12" customFormat="1" ht="11.25">
      <c r="B138" s="149"/>
      <c r="D138" s="150" t="s">
        <v>147</v>
      </c>
      <c r="E138" s="151" t="s">
        <v>19</v>
      </c>
      <c r="F138" s="152" t="s">
        <v>187</v>
      </c>
      <c r="H138" s="151" t="s">
        <v>19</v>
      </c>
      <c r="I138" s="153"/>
      <c r="L138" s="149"/>
      <c r="M138" s="154"/>
      <c r="T138" s="155"/>
      <c r="AT138" s="151" t="s">
        <v>147</v>
      </c>
      <c r="AU138" s="151" t="s">
        <v>87</v>
      </c>
      <c r="AV138" s="12" t="s">
        <v>81</v>
      </c>
      <c r="AW138" s="12" t="s">
        <v>35</v>
      </c>
      <c r="AX138" s="12" t="s">
        <v>74</v>
      </c>
      <c r="AY138" s="151" t="s">
        <v>135</v>
      </c>
    </row>
    <row r="139" spans="2:51" s="13" customFormat="1" ht="11.25">
      <c r="B139" s="156"/>
      <c r="D139" s="150" t="s">
        <v>147</v>
      </c>
      <c r="E139" s="157" t="s">
        <v>19</v>
      </c>
      <c r="F139" s="158" t="s">
        <v>188</v>
      </c>
      <c r="H139" s="159">
        <v>-11.25</v>
      </c>
      <c r="I139" s="160"/>
      <c r="L139" s="156"/>
      <c r="M139" s="161"/>
      <c r="T139" s="162"/>
      <c r="AT139" s="157" t="s">
        <v>147</v>
      </c>
      <c r="AU139" s="157" t="s">
        <v>87</v>
      </c>
      <c r="AV139" s="13" t="s">
        <v>87</v>
      </c>
      <c r="AW139" s="13" t="s">
        <v>35</v>
      </c>
      <c r="AX139" s="13" t="s">
        <v>74</v>
      </c>
      <c r="AY139" s="157" t="s">
        <v>135</v>
      </c>
    </row>
    <row r="140" spans="2:51" s="13" customFormat="1" ht="11.25">
      <c r="B140" s="156"/>
      <c r="D140" s="150" t="s">
        <v>147</v>
      </c>
      <c r="E140" s="157" t="s">
        <v>19</v>
      </c>
      <c r="F140" s="158" t="s">
        <v>189</v>
      </c>
      <c r="H140" s="159">
        <v>-0.636</v>
      </c>
      <c r="I140" s="160"/>
      <c r="L140" s="156"/>
      <c r="M140" s="161"/>
      <c r="T140" s="162"/>
      <c r="AT140" s="157" t="s">
        <v>147</v>
      </c>
      <c r="AU140" s="157" t="s">
        <v>87</v>
      </c>
      <c r="AV140" s="13" t="s">
        <v>87</v>
      </c>
      <c r="AW140" s="13" t="s">
        <v>35</v>
      </c>
      <c r="AX140" s="13" t="s">
        <v>74</v>
      </c>
      <c r="AY140" s="157" t="s">
        <v>135</v>
      </c>
    </row>
    <row r="141" spans="2:51" s="13" customFormat="1" ht="11.25">
      <c r="B141" s="156"/>
      <c r="D141" s="150" t="s">
        <v>147</v>
      </c>
      <c r="E141" s="157" t="s">
        <v>19</v>
      </c>
      <c r="F141" s="158" t="s">
        <v>190</v>
      </c>
      <c r="H141" s="159">
        <v>-0.75</v>
      </c>
      <c r="I141" s="160"/>
      <c r="L141" s="156"/>
      <c r="M141" s="161"/>
      <c r="T141" s="162"/>
      <c r="AT141" s="157" t="s">
        <v>147</v>
      </c>
      <c r="AU141" s="157" t="s">
        <v>87</v>
      </c>
      <c r="AV141" s="13" t="s">
        <v>87</v>
      </c>
      <c r="AW141" s="13" t="s">
        <v>35</v>
      </c>
      <c r="AX141" s="13" t="s">
        <v>74</v>
      </c>
      <c r="AY141" s="157" t="s">
        <v>135</v>
      </c>
    </row>
    <row r="142" spans="2:51" s="13" customFormat="1" ht="11.25">
      <c r="B142" s="156"/>
      <c r="D142" s="150" t="s">
        <v>147</v>
      </c>
      <c r="E142" s="157" t="s">
        <v>19</v>
      </c>
      <c r="F142" s="158" t="s">
        <v>191</v>
      </c>
      <c r="H142" s="159">
        <v>-3.3</v>
      </c>
      <c r="I142" s="160"/>
      <c r="L142" s="156"/>
      <c r="M142" s="161"/>
      <c r="T142" s="162"/>
      <c r="AT142" s="157" t="s">
        <v>147</v>
      </c>
      <c r="AU142" s="157" t="s">
        <v>87</v>
      </c>
      <c r="AV142" s="13" t="s">
        <v>87</v>
      </c>
      <c r="AW142" s="13" t="s">
        <v>35</v>
      </c>
      <c r="AX142" s="13" t="s">
        <v>74</v>
      </c>
      <c r="AY142" s="157" t="s">
        <v>135</v>
      </c>
    </row>
    <row r="143" spans="2:51" s="13" customFormat="1" ht="11.25">
      <c r="B143" s="156"/>
      <c r="D143" s="150" t="s">
        <v>147</v>
      </c>
      <c r="E143" s="157" t="s">
        <v>19</v>
      </c>
      <c r="F143" s="158" t="s">
        <v>192</v>
      </c>
      <c r="H143" s="159">
        <v>-3</v>
      </c>
      <c r="I143" s="160"/>
      <c r="L143" s="156"/>
      <c r="M143" s="161"/>
      <c r="T143" s="162"/>
      <c r="AT143" s="157" t="s">
        <v>147</v>
      </c>
      <c r="AU143" s="157" t="s">
        <v>87</v>
      </c>
      <c r="AV143" s="13" t="s">
        <v>87</v>
      </c>
      <c r="AW143" s="13" t="s">
        <v>35</v>
      </c>
      <c r="AX143" s="13" t="s">
        <v>74</v>
      </c>
      <c r="AY143" s="157" t="s">
        <v>135</v>
      </c>
    </row>
    <row r="144" spans="2:51" s="15" customFormat="1" ht="11.25">
      <c r="B144" s="170"/>
      <c r="D144" s="150" t="s">
        <v>147</v>
      </c>
      <c r="E144" s="171" t="s">
        <v>19</v>
      </c>
      <c r="F144" s="172" t="s">
        <v>165</v>
      </c>
      <c r="H144" s="173">
        <v>-18.936</v>
      </c>
      <c r="I144" s="174"/>
      <c r="L144" s="170"/>
      <c r="M144" s="175"/>
      <c r="T144" s="176"/>
      <c r="AT144" s="171" t="s">
        <v>147</v>
      </c>
      <c r="AU144" s="171" t="s">
        <v>87</v>
      </c>
      <c r="AV144" s="15" t="s">
        <v>136</v>
      </c>
      <c r="AW144" s="15" t="s">
        <v>35</v>
      </c>
      <c r="AX144" s="15" t="s">
        <v>74</v>
      </c>
      <c r="AY144" s="171" t="s">
        <v>135</v>
      </c>
    </row>
    <row r="145" spans="2:51" s="12" customFormat="1" ht="11.25">
      <c r="B145" s="149"/>
      <c r="D145" s="150" t="s">
        <v>147</v>
      </c>
      <c r="E145" s="151" t="s">
        <v>19</v>
      </c>
      <c r="F145" s="152" t="s">
        <v>193</v>
      </c>
      <c r="H145" s="151" t="s">
        <v>19</v>
      </c>
      <c r="I145" s="153"/>
      <c r="L145" s="149"/>
      <c r="M145" s="154"/>
      <c r="T145" s="155"/>
      <c r="AT145" s="151" t="s">
        <v>147</v>
      </c>
      <c r="AU145" s="151" t="s">
        <v>87</v>
      </c>
      <c r="AV145" s="12" t="s">
        <v>81</v>
      </c>
      <c r="AW145" s="12" t="s">
        <v>35</v>
      </c>
      <c r="AX145" s="12" t="s">
        <v>74</v>
      </c>
      <c r="AY145" s="151" t="s">
        <v>135</v>
      </c>
    </row>
    <row r="146" spans="2:51" s="13" customFormat="1" ht="11.25">
      <c r="B146" s="156"/>
      <c r="D146" s="150" t="s">
        <v>147</v>
      </c>
      <c r="E146" s="157" t="s">
        <v>19</v>
      </c>
      <c r="F146" s="158" t="s">
        <v>194</v>
      </c>
      <c r="H146" s="159">
        <v>-17.28</v>
      </c>
      <c r="I146" s="160"/>
      <c r="L146" s="156"/>
      <c r="M146" s="161"/>
      <c r="T146" s="162"/>
      <c r="AT146" s="157" t="s">
        <v>147</v>
      </c>
      <c r="AU146" s="157" t="s">
        <v>87</v>
      </c>
      <c r="AV146" s="13" t="s">
        <v>87</v>
      </c>
      <c r="AW146" s="13" t="s">
        <v>35</v>
      </c>
      <c r="AX146" s="13" t="s">
        <v>74</v>
      </c>
      <c r="AY146" s="157" t="s">
        <v>135</v>
      </c>
    </row>
    <row r="147" spans="2:51" s="13" customFormat="1" ht="11.25">
      <c r="B147" s="156"/>
      <c r="D147" s="150" t="s">
        <v>147</v>
      </c>
      <c r="E147" s="157" t="s">
        <v>19</v>
      </c>
      <c r="F147" s="158" t="s">
        <v>195</v>
      </c>
      <c r="H147" s="159">
        <v>-24.75</v>
      </c>
      <c r="I147" s="160"/>
      <c r="L147" s="156"/>
      <c r="M147" s="161"/>
      <c r="T147" s="162"/>
      <c r="AT147" s="157" t="s">
        <v>147</v>
      </c>
      <c r="AU147" s="157" t="s">
        <v>87</v>
      </c>
      <c r="AV147" s="13" t="s">
        <v>87</v>
      </c>
      <c r="AW147" s="13" t="s">
        <v>35</v>
      </c>
      <c r="AX147" s="13" t="s">
        <v>74</v>
      </c>
      <c r="AY147" s="157" t="s">
        <v>135</v>
      </c>
    </row>
    <row r="148" spans="2:51" s="13" customFormat="1" ht="11.25">
      <c r="B148" s="156"/>
      <c r="D148" s="150" t="s">
        <v>147</v>
      </c>
      <c r="E148" s="157" t="s">
        <v>19</v>
      </c>
      <c r="F148" s="158" t="s">
        <v>196</v>
      </c>
      <c r="H148" s="159">
        <v>-3.15</v>
      </c>
      <c r="I148" s="160"/>
      <c r="L148" s="156"/>
      <c r="M148" s="161"/>
      <c r="T148" s="162"/>
      <c r="AT148" s="157" t="s">
        <v>147</v>
      </c>
      <c r="AU148" s="157" t="s">
        <v>87</v>
      </c>
      <c r="AV148" s="13" t="s">
        <v>87</v>
      </c>
      <c r="AW148" s="13" t="s">
        <v>35</v>
      </c>
      <c r="AX148" s="13" t="s">
        <v>74</v>
      </c>
      <c r="AY148" s="157" t="s">
        <v>135</v>
      </c>
    </row>
    <row r="149" spans="2:51" s="15" customFormat="1" ht="11.25">
      <c r="B149" s="170"/>
      <c r="D149" s="150" t="s">
        <v>147</v>
      </c>
      <c r="E149" s="171" t="s">
        <v>19</v>
      </c>
      <c r="F149" s="172" t="s">
        <v>165</v>
      </c>
      <c r="H149" s="173">
        <v>-45.18</v>
      </c>
      <c r="I149" s="174"/>
      <c r="L149" s="170"/>
      <c r="M149" s="175"/>
      <c r="T149" s="176"/>
      <c r="AT149" s="171" t="s">
        <v>147</v>
      </c>
      <c r="AU149" s="171" t="s">
        <v>87</v>
      </c>
      <c r="AV149" s="15" t="s">
        <v>136</v>
      </c>
      <c r="AW149" s="15" t="s">
        <v>35</v>
      </c>
      <c r="AX149" s="15" t="s">
        <v>74</v>
      </c>
      <c r="AY149" s="171" t="s">
        <v>135</v>
      </c>
    </row>
    <row r="150" spans="2:51" s="12" customFormat="1" ht="11.25">
      <c r="B150" s="149"/>
      <c r="D150" s="150" t="s">
        <v>147</v>
      </c>
      <c r="E150" s="151" t="s">
        <v>19</v>
      </c>
      <c r="F150" s="152" t="s">
        <v>197</v>
      </c>
      <c r="H150" s="151" t="s">
        <v>19</v>
      </c>
      <c r="I150" s="153"/>
      <c r="L150" s="149"/>
      <c r="M150" s="154"/>
      <c r="T150" s="155"/>
      <c r="AT150" s="151" t="s">
        <v>147</v>
      </c>
      <c r="AU150" s="151" t="s">
        <v>87</v>
      </c>
      <c r="AV150" s="12" t="s">
        <v>81</v>
      </c>
      <c r="AW150" s="12" t="s">
        <v>35</v>
      </c>
      <c r="AX150" s="12" t="s">
        <v>74</v>
      </c>
      <c r="AY150" s="151" t="s">
        <v>135</v>
      </c>
    </row>
    <row r="151" spans="2:51" s="13" customFormat="1" ht="11.25">
      <c r="B151" s="156"/>
      <c r="D151" s="150" t="s">
        <v>147</v>
      </c>
      <c r="E151" s="157" t="s">
        <v>19</v>
      </c>
      <c r="F151" s="158" t="s">
        <v>198</v>
      </c>
      <c r="H151" s="159">
        <v>-451.8</v>
      </c>
      <c r="I151" s="160"/>
      <c r="L151" s="156"/>
      <c r="M151" s="161"/>
      <c r="T151" s="162"/>
      <c r="AT151" s="157" t="s">
        <v>147</v>
      </c>
      <c r="AU151" s="157" t="s">
        <v>87</v>
      </c>
      <c r="AV151" s="13" t="s">
        <v>87</v>
      </c>
      <c r="AW151" s="13" t="s">
        <v>35</v>
      </c>
      <c r="AX151" s="13" t="s">
        <v>74</v>
      </c>
      <c r="AY151" s="157" t="s">
        <v>135</v>
      </c>
    </row>
    <row r="152" spans="2:51" s="15" customFormat="1" ht="11.25">
      <c r="B152" s="170"/>
      <c r="D152" s="150" t="s">
        <v>147</v>
      </c>
      <c r="E152" s="171" t="s">
        <v>19</v>
      </c>
      <c r="F152" s="172" t="s">
        <v>165</v>
      </c>
      <c r="H152" s="173">
        <v>-451.8</v>
      </c>
      <c r="I152" s="174"/>
      <c r="L152" s="170"/>
      <c r="M152" s="175"/>
      <c r="T152" s="176"/>
      <c r="AT152" s="171" t="s">
        <v>147</v>
      </c>
      <c r="AU152" s="171" t="s">
        <v>87</v>
      </c>
      <c r="AV152" s="15" t="s">
        <v>136</v>
      </c>
      <c r="AW152" s="15" t="s">
        <v>35</v>
      </c>
      <c r="AX152" s="15" t="s">
        <v>74</v>
      </c>
      <c r="AY152" s="171" t="s">
        <v>135</v>
      </c>
    </row>
    <row r="153" spans="2:51" s="12" customFormat="1" ht="11.25">
      <c r="B153" s="149"/>
      <c r="D153" s="150" t="s">
        <v>147</v>
      </c>
      <c r="E153" s="151" t="s">
        <v>19</v>
      </c>
      <c r="F153" s="152" t="s">
        <v>199</v>
      </c>
      <c r="H153" s="151" t="s">
        <v>19</v>
      </c>
      <c r="I153" s="153"/>
      <c r="L153" s="149"/>
      <c r="M153" s="154"/>
      <c r="T153" s="155"/>
      <c r="AT153" s="151" t="s">
        <v>147</v>
      </c>
      <c r="AU153" s="151" t="s">
        <v>87</v>
      </c>
      <c r="AV153" s="12" t="s">
        <v>81</v>
      </c>
      <c r="AW153" s="12" t="s">
        <v>35</v>
      </c>
      <c r="AX153" s="12" t="s">
        <v>74</v>
      </c>
      <c r="AY153" s="151" t="s">
        <v>135</v>
      </c>
    </row>
    <row r="154" spans="2:51" s="13" customFormat="1" ht="11.25">
      <c r="B154" s="156"/>
      <c r="D154" s="150" t="s">
        <v>147</v>
      </c>
      <c r="E154" s="157" t="s">
        <v>19</v>
      </c>
      <c r="F154" s="158" t="s">
        <v>200</v>
      </c>
      <c r="H154" s="159">
        <v>3.75</v>
      </c>
      <c r="I154" s="160"/>
      <c r="L154" s="156"/>
      <c r="M154" s="161"/>
      <c r="T154" s="162"/>
      <c r="AT154" s="157" t="s">
        <v>147</v>
      </c>
      <c r="AU154" s="157" t="s">
        <v>87</v>
      </c>
      <c r="AV154" s="13" t="s">
        <v>87</v>
      </c>
      <c r="AW154" s="13" t="s">
        <v>35</v>
      </c>
      <c r="AX154" s="13" t="s">
        <v>74</v>
      </c>
      <c r="AY154" s="157" t="s">
        <v>135</v>
      </c>
    </row>
    <row r="155" spans="2:51" s="13" customFormat="1" ht="11.25">
      <c r="B155" s="156"/>
      <c r="D155" s="150" t="s">
        <v>147</v>
      </c>
      <c r="E155" s="157" t="s">
        <v>19</v>
      </c>
      <c r="F155" s="158" t="s">
        <v>201</v>
      </c>
      <c r="H155" s="159">
        <v>0.177</v>
      </c>
      <c r="I155" s="160"/>
      <c r="L155" s="156"/>
      <c r="M155" s="161"/>
      <c r="T155" s="162"/>
      <c r="AT155" s="157" t="s">
        <v>147</v>
      </c>
      <c r="AU155" s="157" t="s">
        <v>87</v>
      </c>
      <c r="AV155" s="13" t="s">
        <v>87</v>
      </c>
      <c r="AW155" s="13" t="s">
        <v>35</v>
      </c>
      <c r="AX155" s="13" t="s">
        <v>74</v>
      </c>
      <c r="AY155" s="157" t="s">
        <v>135</v>
      </c>
    </row>
    <row r="156" spans="2:51" s="13" customFormat="1" ht="11.25">
      <c r="B156" s="156"/>
      <c r="D156" s="150" t="s">
        <v>147</v>
      </c>
      <c r="E156" s="157" t="s">
        <v>19</v>
      </c>
      <c r="F156" s="158" t="s">
        <v>202</v>
      </c>
      <c r="H156" s="159">
        <v>0.5</v>
      </c>
      <c r="I156" s="160"/>
      <c r="L156" s="156"/>
      <c r="M156" s="161"/>
      <c r="T156" s="162"/>
      <c r="AT156" s="157" t="s">
        <v>147</v>
      </c>
      <c r="AU156" s="157" t="s">
        <v>87</v>
      </c>
      <c r="AV156" s="13" t="s">
        <v>87</v>
      </c>
      <c r="AW156" s="13" t="s">
        <v>35</v>
      </c>
      <c r="AX156" s="13" t="s">
        <v>74</v>
      </c>
      <c r="AY156" s="157" t="s">
        <v>135</v>
      </c>
    </row>
    <row r="157" spans="2:51" s="13" customFormat="1" ht="11.25">
      <c r="B157" s="156"/>
      <c r="D157" s="150" t="s">
        <v>147</v>
      </c>
      <c r="E157" s="157" t="s">
        <v>19</v>
      </c>
      <c r="F157" s="158" t="s">
        <v>203</v>
      </c>
      <c r="H157" s="159">
        <v>0.738</v>
      </c>
      <c r="I157" s="160"/>
      <c r="L157" s="156"/>
      <c r="M157" s="161"/>
      <c r="T157" s="162"/>
      <c r="AT157" s="157" t="s">
        <v>147</v>
      </c>
      <c r="AU157" s="157" t="s">
        <v>87</v>
      </c>
      <c r="AV157" s="13" t="s">
        <v>87</v>
      </c>
      <c r="AW157" s="13" t="s">
        <v>35</v>
      </c>
      <c r="AX157" s="13" t="s">
        <v>74</v>
      </c>
      <c r="AY157" s="157" t="s">
        <v>135</v>
      </c>
    </row>
    <row r="158" spans="2:51" s="13" customFormat="1" ht="11.25">
      <c r="B158" s="156"/>
      <c r="D158" s="150" t="s">
        <v>147</v>
      </c>
      <c r="E158" s="157" t="s">
        <v>19</v>
      </c>
      <c r="F158" s="158" t="s">
        <v>204</v>
      </c>
      <c r="H158" s="159">
        <v>1.25</v>
      </c>
      <c r="I158" s="160"/>
      <c r="L158" s="156"/>
      <c r="M158" s="161"/>
      <c r="T158" s="162"/>
      <c r="AT158" s="157" t="s">
        <v>147</v>
      </c>
      <c r="AU158" s="157" t="s">
        <v>87</v>
      </c>
      <c r="AV158" s="13" t="s">
        <v>87</v>
      </c>
      <c r="AW158" s="13" t="s">
        <v>35</v>
      </c>
      <c r="AX158" s="13" t="s">
        <v>74</v>
      </c>
      <c r="AY158" s="157" t="s">
        <v>135</v>
      </c>
    </row>
    <row r="159" spans="2:51" s="15" customFormat="1" ht="11.25">
      <c r="B159" s="170"/>
      <c r="D159" s="150" t="s">
        <v>147</v>
      </c>
      <c r="E159" s="171" t="s">
        <v>19</v>
      </c>
      <c r="F159" s="172" t="s">
        <v>165</v>
      </c>
      <c r="H159" s="173">
        <v>6.414999999999999</v>
      </c>
      <c r="I159" s="174"/>
      <c r="L159" s="170"/>
      <c r="M159" s="175"/>
      <c r="T159" s="176"/>
      <c r="AT159" s="171" t="s">
        <v>147</v>
      </c>
      <c r="AU159" s="171" t="s">
        <v>87</v>
      </c>
      <c r="AV159" s="15" t="s">
        <v>136</v>
      </c>
      <c r="AW159" s="15" t="s">
        <v>35</v>
      </c>
      <c r="AX159" s="15" t="s">
        <v>74</v>
      </c>
      <c r="AY159" s="171" t="s">
        <v>135</v>
      </c>
    </row>
    <row r="160" spans="2:51" s="12" customFormat="1" ht="11.25">
      <c r="B160" s="149"/>
      <c r="D160" s="150" t="s">
        <v>147</v>
      </c>
      <c r="E160" s="151" t="s">
        <v>19</v>
      </c>
      <c r="F160" s="152" t="s">
        <v>205</v>
      </c>
      <c r="H160" s="151" t="s">
        <v>19</v>
      </c>
      <c r="I160" s="153"/>
      <c r="L160" s="149"/>
      <c r="M160" s="154"/>
      <c r="T160" s="155"/>
      <c r="AT160" s="151" t="s">
        <v>147</v>
      </c>
      <c r="AU160" s="151" t="s">
        <v>87</v>
      </c>
      <c r="AV160" s="12" t="s">
        <v>81</v>
      </c>
      <c r="AW160" s="12" t="s">
        <v>35</v>
      </c>
      <c r="AX160" s="12" t="s">
        <v>74</v>
      </c>
      <c r="AY160" s="151" t="s">
        <v>135</v>
      </c>
    </row>
    <row r="161" spans="2:51" s="13" customFormat="1" ht="11.25">
      <c r="B161" s="156"/>
      <c r="D161" s="150" t="s">
        <v>147</v>
      </c>
      <c r="E161" s="157" t="s">
        <v>19</v>
      </c>
      <c r="F161" s="158" t="s">
        <v>206</v>
      </c>
      <c r="H161" s="159">
        <v>3.5</v>
      </c>
      <c r="I161" s="160"/>
      <c r="L161" s="156"/>
      <c r="M161" s="161"/>
      <c r="T161" s="162"/>
      <c r="AT161" s="157" t="s">
        <v>147</v>
      </c>
      <c r="AU161" s="157" t="s">
        <v>87</v>
      </c>
      <c r="AV161" s="13" t="s">
        <v>87</v>
      </c>
      <c r="AW161" s="13" t="s">
        <v>35</v>
      </c>
      <c r="AX161" s="13" t="s">
        <v>74</v>
      </c>
      <c r="AY161" s="157" t="s">
        <v>135</v>
      </c>
    </row>
    <row r="162" spans="2:51" s="13" customFormat="1" ht="11.25">
      <c r="B162" s="156"/>
      <c r="D162" s="150" t="s">
        <v>147</v>
      </c>
      <c r="E162" s="157" t="s">
        <v>19</v>
      </c>
      <c r="F162" s="158" t="s">
        <v>207</v>
      </c>
      <c r="H162" s="159">
        <v>6.188</v>
      </c>
      <c r="I162" s="160"/>
      <c r="L162" s="156"/>
      <c r="M162" s="161"/>
      <c r="T162" s="162"/>
      <c r="AT162" s="157" t="s">
        <v>147</v>
      </c>
      <c r="AU162" s="157" t="s">
        <v>87</v>
      </c>
      <c r="AV162" s="13" t="s">
        <v>87</v>
      </c>
      <c r="AW162" s="13" t="s">
        <v>35</v>
      </c>
      <c r="AX162" s="13" t="s">
        <v>74</v>
      </c>
      <c r="AY162" s="157" t="s">
        <v>135</v>
      </c>
    </row>
    <row r="163" spans="2:51" s="13" customFormat="1" ht="11.25">
      <c r="B163" s="156"/>
      <c r="D163" s="150" t="s">
        <v>147</v>
      </c>
      <c r="E163" s="157" t="s">
        <v>19</v>
      </c>
      <c r="F163" s="158" t="s">
        <v>208</v>
      </c>
      <c r="H163" s="159">
        <v>0.638</v>
      </c>
      <c r="I163" s="160"/>
      <c r="L163" s="156"/>
      <c r="M163" s="161"/>
      <c r="T163" s="162"/>
      <c r="AT163" s="157" t="s">
        <v>147</v>
      </c>
      <c r="AU163" s="157" t="s">
        <v>87</v>
      </c>
      <c r="AV163" s="13" t="s">
        <v>87</v>
      </c>
      <c r="AW163" s="13" t="s">
        <v>35</v>
      </c>
      <c r="AX163" s="13" t="s">
        <v>74</v>
      </c>
      <c r="AY163" s="157" t="s">
        <v>135</v>
      </c>
    </row>
    <row r="164" spans="2:51" s="15" customFormat="1" ht="11.25">
      <c r="B164" s="170"/>
      <c r="D164" s="150" t="s">
        <v>147</v>
      </c>
      <c r="E164" s="171" t="s">
        <v>19</v>
      </c>
      <c r="F164" s="172" t="s">
        <v>165</v>
      </c>
      <c r="H164" s="173">
        <v>10.325999999999999</v>
      </c>
      <c r="I164" s="174"/>
      <c r="L164" s="170"/>
      <c r="M164" s="175"/>
      <c r="T164" s="176"/>
      <c r="AT164" s="171" t="s">
        <v>147</v>
      </c>
      <c r="AU164" s="171" t="s">
        <v>87</v>
      </c>
      <c r="AV164" s="15" t="s">
        <v>136</v>
      </c>
      <c r="AW164" s="15" t="s">
        <v>35</v>
      </c>
      <c r="AX164" s="15" t="s">
        <v>74</v>
      </c>
      <c r="AY164" s="171" t="s">
        <v>135</v>
      </c>
    </row>
    <row r="165" spans="2:51" s="12" customFormat="1" ht="11.25">
      <c r="B165" s="149"/>
      <c r="D165" s="150" t="s">
        <v>147</v>
      </c>
      <c r="E165" s="151" t="s">
        <v>19</v>
      </c>
      <c r="F165" s="152" t="s">
        <v>209</v>
      </c>
      <c r="H165" s="151" t="s">
        <v>19</v>
      </c>
      <c r="I165" s="153"/>
      <c r="L165" s="149"/>
      <c r="M165" s="154"/>
      <c r="T165" s="155"/>
      <c r="AT165" s="151" t="s">
        <v>147</v>
      </c>
      <c r="AU165" s="151" t="s">
        <v>87</v>
      </c>
      <c r="AV165" s="12" t="s">
        <v>81</v>
      </c>
      <c r="AW165" s="12" t="s">
        <v>35</v>
      </c>
      <c r="AX165" s="12" t="s">
        <v>74</v>
      </c>
      <c r="AY165" s="151" t="s">
        <v>135</v>
      </c>
    </row>
    <row r="166" spans="2:51" s="13" customFormat="1" ht="11.25">
      <c r="B166" s="156"/>
      <c r="D166" s="150" t="s">
        <v>147</v>
      </c>
      <c r="E166" s="157" t="s">
        <v>19</v>
      </c>
      <c r="F166" s="158" t="s">
        <v>210</v>
      </c>
      <c r="H166" s="159">
        <v>103.26</v>
      </c>
      <c r="I166" s="160"/>
      <c r="L166" s="156"/>
      <c r="M166" s="161"/>
      <c r="T166" s="162"/>
      <c r="AT166" s="157" t="s">
        <v>147</v>
      </c>
      <c r="AU166" s="157" t="s">
        <v>87</v>
      </c>
      <c r="AV166" s="13" t="s">
        <v>87</v>
      </c>
      <c r="AW166" s="13" t="s">
        <v>35</v>
      </c>
      <c r="AX166" s="13" t="s">
        <v>74</v>
      </c>
      <c r="AY166" s="157" t="s">
        <v>135</v>
      </c>
    </row>
    <row r="167" spans="2:51" s="15" customFormat="1" ht="11.25">
      <c r="B167" s="170"/>
      <c r="D167" s="150" t="s">
        <v>147</v>
      </c>
      <c r="E167" s="171" t="s">
        <v>19</v>
      </c>
      <c r="F167" s="172" t="s">
        <v>165</v>
      </c>
      <c r="H167" s="173">
        <v>103.26</v>
      </c>
      <c r="I167" s="174"/>
      <c r="L167" s="170"/>
      <c r="M167" s="175"/>
      <c r="T167" s="176"/>
      <c r="AT167" s="171" t="s">
        <v>147</v>
      </c>
      <c r="AU167" s="171" t="s">
        <v>87</v>
      </c>
      <c r="AV167" s="15" t="s">
        <v>136</v>
      </c>
      <c r="AW167" s="15" t="s">
        <v>35</v>
      </c>
      <c r="AX167" s="15" t="s">
        <v>74</v>
      </c>
      <c r="AY167" s="171" t="s">
        <v>135</v>
      </c>
    </row>
    <row r="168" spans="2:51" s="14" customFormat="1" ht="11.25">
      <c r="B168" s="163"/>
      <c r="D168" s="150" t="s">
        <v>147</v>
      </c>
      <c r="E168" s="164" t="s">
        <v>19</v>
      </c>
      <c r="F168" s="165" t="s">
        <v>151</v>
      </c>
      <c r="H168" s="166">
        <v>3112.478</v>
      </c>
      <c r="I168" s="167"/>
      <c r="L168" s="163"/>
      <c r="M168" s="168"/>
      <c r="T168" s="169"/>
      <c r="AT168" s="164" t="s">
        <v>147</v>
      </c>
      <c r="AU168" s="164" t="s">
        <v>87</v>
      </c>
      <c r="AV168" s="14" t="s">
        <v>143</v>
      </c>
      <c r="AW168" s="14" t="s">
        <v>35</v>
      </c>
      <c r="AX168" s="14" t="s">
        <v>81</v>
      </c>
      <c r="AY168" s="164" t="s">
        <v>135</v>
      </c>
    </row>
    <row r="169" spans="2:65" s="1" customFormat="1" ht="16.5" customHeight="1">
      <c r="B169" s="33"/>
      <c r="C169" s="132" t="s">
        <v>143</v>
      </c>
      <c r="D169" s="132" t="s">
        <v>138</v>
      </c>
      <c r="E169" s="133" t="s">
        <v>211</v>
      </c>
      <c r="F169" s="134" t="s">
        <v>212</v>
      </c>
      <c r="G169" s="135" t="s">
        <v>213</v>
      </c>
      <c r="H169" s="136">
        <v>101.4</v>
      </c>
      <c r="I169" s="137"/>
      <c r="J169" s="138">
        <f>ROUND(I169*H169,2)</f>
        <v>0</v>
      </c>
      <c r="K169" s="134" t="s">
        <v>142</v>
      </c>
      <c r="L169" s="33"/>
      <c r="M169" s="139" t="s">
        <v>19</v>
      </c>
      <c r="N169" s="140" t="s">
        <v>46</v>
      </c>
      <c r="P169" s="141">
        <f>O169*H169</f>
        <v>0</v>
      </c>
      <c r="Q169" s="141">
        <v>0.0015</v>
      </c>
      <c r="R169" s="141">
        <f>Q169*H169</f>
        <v>0.1521</v>
      </c>
      <c r="S169" s="141">
        <v>0</v>
      </c>
      <c r="T169" s="142">
        <f>S169*H169</f>
        <v>0</v>
      </c>
      <c r="AR169" s="143" t="s">
        <v>143</v>
      </c>
      <c r="AT169" s="143" t="s">
        <v>138</v>
      </c>
      <c r="AU169" s="143" t="s">
        <v>87</v>
      </c>
      <c r="AY169" s="18" t="s">
        <v>135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87</v>
      </c>
      <c r="BK169" s="144">
        <f>ROUND(I169*H169,2)</f>
        <v>0</v>
      </c>
      <c r="BL169" s="18" t="s">
        <v>143</v>
      </c>
      <c r="BM169" s="143" t="s">
        <v>214</v>
      </c>
    </row>
    <row r="170" spans="2:47" s="1" customFormat="1" ht="11.25">
      <c r="B170" s="33"/>
      <c r="D170" s="145" t="s">
        <v>145</v>
      </c>
      <c r="F170" s="146" t="s">
        <v>215</v>
      </c>
      <c r="I170" s="147"/>
      <c r="L170" s="33"/>
      <c r="M170" s="148"/>
      <c r="T170" s="54"/>
      <c r="AT170" s="18" t="s">
        <v>145</v>
      </c>
      <c r="AU170" s="18" t="s">
        <v>87</v>
      </c>
    </row>
    <row r="171" spans="2:51" s="12" customFormat="1" ht="11.25">
      <c r="B171" s="149"/>
      <c r="D171" s="150" t="s">
        <v>147</v>
      </c>
      <c r="E171" s="151" t="s">
        <v>19</v>
      </c>
      <c r="F171" s="152" t="s">
        <v>216</v>
      </c>
      <c r="H171" s="151" t="s">
        <v>19</v>
      </c>
      <c r="I171" s="153"/>
      <c r="L171" s="149"/>
      <c r="M171" s="154"/>
      <c r="T171" s="155"/>
      <c r="AT171" s="151" t="s">
        <v>147</v>
      </c>
      <c r="AU171" s="151" t="s">
        <v>87</v>
      </c>
      <c r="AV171" s="12" t="s">
        <v>81</v>
      </c>
      <c r="AW171" s="12" t="s">
        <v>35</v>
      </c>
      <c r="AX171" s="12" t="s">
        <v>74</v>
      </c>
      <c r="AY171" s="151" t="s">
        <v>135</v>
      </c>
    </row>
    <row r="172" spans="2:51" s="13" customFormat="1" ht="11.25">
      <c r="B172" s="156"/>
      <c r="D172" s="150" t="s">
        <v>147</v>
      </c>
      <c r="E172" s="157" t="s">
        <v>19</v>
      </c>
      <c r="F172" s="158" t="s">
        <v>217</v>
      </c>
      <c r="H172" s="159">
        <v>5</v>
      </c>
      <c r="I172" s="160"/>
      <c r="L172" s="156"/>
      <c r="M172" s="161"/>
      <c r="T172" s="162"/>
      <c r="AT172" s="157" t="s">
        <v>147</v>
      </c>
      <c r="AU172" s="157" t="s">
        <v>87</v>
      </c>
      <c r="AV172" s="13" t="s">
        <v>87</v>
      </c>
      <c r="AW172" s="13" t="s">
        <v>35</v>
      </c>
      <c r="AX172" s="13" t="s">
        <v>74</v>
      </c>
      <c r="AY172" s="157" t="s">
        <v>135</v>
      </c>
    </row>
    <row r="173" spans="2:51" s="13" customFormat="1" ht="11.25">
      <c r="B173" s="156"/>
      <c r="D173" s="150" t="s">
        <v>147</v>
      </c>
      <c r="E173" s="157" t="s">
        <v>19</v>
      </c>
      <c r="F173" s="158" t="s">
        <v>218</v>
      </c>
      <c r="H173" s="159">
        <v>68</v>
      </c>
      <c r="I173" s="160"/>
      <c r="L173" s="156"/>
      <c r="M173" s="161"/>
      <c r="T173" s="162"/>
      <c r="AT173" s="157" t="s">
        <v>147</v>
      </c>
      <c r="AU173" s="157" t="s">
        <v>87</v>
      </c>
      <c r="AV173" s="13" t="s">
        <v>87</v>
      </c>
      <c r="AW173" s="13" t="s">
        <v>35</v>
      </c>
      <c r="AX173" s="13" t="s">
        <v>74</v>
      </c>
      <c r="AY173" s="157" t="s">
        <v>135</v>
      </c>
    </row>
    <row r="174" spans="2:51" s="13" customFormat="1" ht="11.25">
      <c r="B174" s="156"/>
      <c r="D174" s="150" t="s">
        <v>147</v>
      </c>
      <c r="E174" s="157" t="s">
        <v>19</v>
      </c>
      <c r="F174" s="158" t="s">
        <v>219</v>
      </c>
      <c r="H174" s="159">
        <v>22.5</v>
      </c>
      <c r="I174" s="160"/>
      <c r="L174" s="156"/>
      <c r="M174" s="161"/>
      <c r="T174" s="162"/>
      <c r="AT174" s="157" t="s">
        <v>147</v>
      </c>
      <c r="AU174" s="157" t="s">
        <v>87</v>
      </c>
      <c r="AV174" s="13" t="s">
        <v>87</v>
      </c>
      <c r="AW174" s="13" t="s">
        <v>35</v>
      </c>
      <c r="AX174" s="13" t="s">
        <v>74</v>
      </c>
      <c r="AY174" s="157" t="s">
        <v>135</v>
      </c>
    </row>
    <row r="175" spans="2:51" s="13" customFormat="1" ht="11.25">
      <c r="B175" s="156"/>
      <c r="D175" s="150" t="s">
        <v>147</v>
      </c>
      <c r="E175" s="157" t="s">
        <v>19</v>
      </c>
      <c r="F175" s="158" t="s">
        <v>220</v>
      </c>
      <c r="H175" s="159">
        <v>5.9</v>
      </c>
      <c r="I175" s="160"/>
      <c r="L175" s="156"/>
      <c r="M175" s="161"/>
      <c r="T175" s="162"/>
      <c r="AT175" s="157" t="s">
        <v>147</v>
      </c>
      <c r="AU175" s="157" t="s">
        <v>87</v>
      </c>
      <c r="AV175" s="13" t="s">
        <v>87</v>
      </c>
      <c r="AW175" s="13" t="s">
        <v>35</v>
      </c>
      <c r="AX175" s="13" t="s">
        <v>74</v>
      </c>
      <c r="AY175" s="157" t="s">
        <v>135</v>
      </c>
    </row>
    <row r="176" spans="2:51" s="14" customFormat="1" ht="11.25">
      <c r="B176" s="163"/>
      <c r="D176" s="150" t="s">
        <v>147</v>
      </c>
      <c r="E176" s="164" t="s">
        <v>19</v>
      </c>
      <c r="F176" s="165" t="s">
        <v>151</v>
      </c>
      <c r="H176" s="166">
        <v>101.4</v>
      </c>
      <c r="I176" s="167"/>
      <c r="L176" s="163"/>
      <c r="M176" s="168"/>
      <c r="T176" s="169"/>
      <c r="AT176" s="164" t="s">
        <v>147</v>
      </c>
      <c r="AU176" s="164" t="s">
        <v>87</v>
      </c>
      <c r="AV176" s="14" t="s">
        <v>143</v>
      </c>
      <c r="AW176" s="14" t="s">
        <v>35</v>
      </c>
      <c r="AX176" s="14" t="s">
        <v>81</v>
      </c>
      <c r="AY176" s="164" t="s">
        <v>135</v>
      </c>
    </row>
    <row r="177" spans="2:65" s="1" customFormat="1" ht="16.5" customHeight="1">
      <c r="B177" s="33"/>
      <c r="C177" s="132" t="s">
        <v>221</v>
      </c>
      <c r="D177" s="132" t="s">
        <v>138</v>
      </c>
      <c r="E177" s="133" t="s">
        <v>222</v>
      </c>
      <c r="F177" s="134" t="s">
        <v>223</v>
      </c>
      <c r="G177" s="135" t="s">
        <v>156</v>
      </c>
      <c r="H177" s="136">
        <v>270.12</v>
      </c>
      <c r="I177" s="137"/>
      <c r="J177" s="138">
        <f>ROUND(I177*H177,2)</f>
        <v>0</v>
      </c>
      <c r="K177" s="134" t="s">
        <v>142</v>
      </c>
      <c r="L177" s="33"/>
      <c r="M177" s="139" t="s">
        <v>19</v>
      </c>
      <c r="N177" s="140" t="s">
        <v>46</v>
      </c>
      <c r="P177" s="141">
        <f>O177*H177</f>
        <v>0</v>
      </c>
      <c r="Q177" s="141">
        <v>0.00026</v>
      </c>
      <c r="R177" s="141">
        <f>Q177*H177</f>
        <v>0.0702312</v>
      </c>
      <c r="S177" s="141">
        <v>0</v>
      </c>
      <c r="T177" s="142">
        <f>S177*H177</f>
        <v>0</v>
      </c>
      <c r="AR177" s="143" t="s">
        <v>143</v>
      </c>
      <c r="AT177" s="143" t="s">
        <v>138</v>
      </c>
      <c r="AU177" s="143" t="s">
        <v>87</v>
      </c>
      <c r="AY177" s="18" t="s">
        <v>135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87</v>
      </c>
      <c r="BK177" s="144">
        <f>ROUND(I177*H177,2)</f>
        <v>0</v>
      </c>
      <c r="BL177" s="18" t="s">
        <v>143</v>
      </c>
      <c r="BM177" s="143" t="s">
        <v>224</v>
      </c>
    </row>
    <row r="178" spans="2:47" s="1" customFormat="1" ht="11.25">
      <c r="B178" s="33"/>
      <c r="D178" s="145" t="s">
        <v>145</v>
      </c>
      <c r="F178" s="146" t="s">
        <v>225</v>
      </c>
      <c r="I178" s="147"/>
      <c r="L178" s="33"/>
      <c r="M178" s="148"/>
      <c r="T178" s="54"/>
      <c r="AT178" s="18" t="s">
        <v>145</v>
      </c>
      <c r="AU178" s="18" t="s">
        <v>87</v>
      </c>
    </row>
    <row r="179" spans="2:65" s="1" customFormat="1" ht="21.75" customHeight="1">
      <c r="B179" s="33"/>
      <c r="C179" s="132" t="s">
        <v>152</v>
      </c>
      <c r="D179" s="132" t="s">
        <v>138</v>
      </c>
      <c r="E179" s="133" t="s">
        <v>226</v>
      </c>
      <c r="F179" s="134" t="s">
        <v>227</v>
      </c>
      <c r="G179" s="135" t="s">
        <v>156</v>
      </c>
      <c r="H179" s="136">
        <v>270.12</v>
      </c>
      <c r="I179" s="137"/>
      <c r="J179" s="138">
        <f>ROUND(I179*H179,2)</f>
        <v>0</v>
      </c>
      <c r="K179" s="134" t="s">
        <v>142</v>
      </c>
      <c r="L179" s="33"/>
      <c r="M179" s="139" t="s">
        <v>19</v>
      </c>
      <c r="N179" s="140" t="s">
        <v>46</v>
      </c>
      <c r="P179" s="141">
        <f>O179*H179</f>
        <v>0</v>
      </c>
      <c r="Q179" s="141">
        <v>0.0231</v>
      </c>
      <c r="R179" s="141">
        <f>Q179*H179</f>
        <v>6.239771999999999</v>
      </c>
      <c r="S179" s="141">
        <v>0</v>
      </c>
      <c r="T179" s="142">
        <f>S179*H179</f>
        <v>0</v>
      </c>
      <c r="AR179" s="143" t="s">
        <v>143</v>
      </c>
      <c r="AT179" s="143" t="s">
        <v>138</v>
      </c>
      <c r="AU179" s="143" t="s">
        <v>87</v>
      </c>
      <c r="AY179" s="18" t="s">
        <v>135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87</v>
      </c>
      <c r="BK179" s="144">
        <f>ROUND(I179*H179,2)</f>
        <v>0</v>
      </c>
      <c r="BL179" s="18" t="s">
        <v>143</v>
      </c>
      <c r="BM179" s="143" t="s">
        <v>228</v>
      </c>
    </row>
    <row r="180" spans="2:47" s="1" customFormat="1" ht="11.25">
      <c r="B180" s="33"/>
      <c r="D180" s="145" t="s">
        <v>145</v>
      </c>
      <c r="F180" s="146" t="s">
        <v>229</v>
      </c>
      <c r="I180" s="147"/>
      <c r="L180" s="33"/>
      <c r="M180" s="148"/>
      <c r="T180" s="54"/>
      <c r="AT180" s="18" t="s">
        <v>145</v>
      </c>
      <c r="AU180" s="18" t="s">
        <v>87</v>
      </c>
    </row>
    <row r="181" spans="2:51" s="12" customFormat="1" ht="11.25">
      <c r="B181" s="149"/>
      <c r="D181" s="150" t="s">
        <v>147</v>
      </c>
      <c r="E181" s="151" t="s">
        <v>19</v>
      </c>
      <c r="F181" s="152" t="s">
        <v>230</v>
      </c>
      <c r="H181" s="151" t="s">
        <v>19</v>
      </c>
      <c r="I181" s="153"/>
      <c r="L181" s="149"/>
      <c r="M181" s="154"/>
      <c r="T181" s="155"/>
      <c r="AT181" s="151" t="s">
        <v>147</v>
      </c>
      <c r="AU181" s="151" t="s">
        <v>87</v>
      </c>
      <c r="AV181" s="12" t="s">
        <v>81</v>
      </c>
      <c r="AW181" s="12" t="s">
        <v>35</v>
      </c>
      <c r="AX181" s="12" t="s">
        <v>74</v>
      </c>
      <c r="AY181" s="151" t="s">
        <v>135</v>
      </c>
    </row>
    <row r="182" spans="2:51" s="13" customFormat="1" ht="11.25">
      <c r="B182" s="156"/>
      <c r="D182" s="150" t="s">
        <v>147</v>
      </c>
      <c r="E182" s="157" t="s">
        <v>19</v>
      </c>
      <c r="F182" s="158" t="s">
        <v>231</v>
      </c>
      <c r="H182" s="159">
        <v>38.28</v>
      </c>
      <c r="I182" s="160"/>
      <c r="L182" s="156"/>
      <c r="M182" s="161"/>
      <c r="T182" s="162"/>
      <c r="AT182" s="157" t="s">
        <v>147</v>
      </c>
      <c r="AU182" s="157" t="s">
        <v>87</v>
      </c>
      <c r="AV182" s="13" t="s">
        <v>87</v>
      </c>
      <c r="AW182" s="13" t="s">
        <v>35</v>
      </c>
      <c r="AX182" s="13" t="s">
        <v>74</v>
      </c>
      <c r="AY182" s="157" t="s">
        <v>135</v>
      </c>
    </row>
    <row r="183" spans="2:51" s="12" customFormat="1" ht="11.25">
      <c r="B183" s="149"/>
      <c r="D183" s="150" t="s">
        <v>147</v>
      </c>
      <c r="E183" s="151" t="s">
        <v>19</v>
      </c>
      <c r="F183" s="152" t="s">
        <v>232</v>
      </c>
      <c r="H183" s="151" t="s">
        <v>19</v>
      </c>
      <c r="I183" s="153"/>
      <c r="L183" s="149"/>
      <c r="M183" s="154"/>
      <c r="T183" s="155"/>
      <c r="AT183" s="151" t="s">
        <v>147</v>
      </c>
      <c r="AU183" s="151" t="s">
        <v>87</v>
      </c>
      <c r="AV183" s="12" t="s">
        <v>81</v>
      </c>
      <c r="AW183" s="12" t="s">
        <v>35</v>
      </c>
      <c r="AX183" s="12" t="s">
        <v>74</v>
      </c>
      <c r="AY183" s="151" t="s">
        <v>135</v>
      </c>
    </row>
    <row r="184" spans="2:51" s="13" customFormat="1" ht="11.25">
      <c r="B184" s="156"/>
      <c r="D184" s="150" t="s">
        <v>147</v>
      </c>
      <c r="E184" s="157" t="s">
        <v>19</v>
      </c>
      <c r="F184" s="158" t="s">
        <v>233</v>
      </c>
      <c r="H184" s="159">
        <v>231.84</v>
      </c>
      <c r="I184" s="160"/>
      <c r="L184" s="156"/>
      <c r="M184" s="161"/>
      <c r="T184" s="162"/>
      <c r="AT184" s="157" t="s">
        <v>147</v>
      </c>
      <c r="AU184" s="157" t="s">
        <v>87</v>
      </c>
      <c r="AV184" s="13" t="s">
        <v>87</v>
      </c>
      <c r="AW184" s="13" t="s">
        <v>35</v>
      </c>
      <c r="AX184" s="13" t="s">
        <v>74</v>
      </c>
      <c r="AY184" s="157" t="s">
        <v>135</v>
      </c>
    </row>
    <row r="185" spans="2:51" s="14" customFormat="1" ht="11.25">
      <c r="B185" s="163"/>
      <c r="D185" s="150" t="s">
        <v>147</v>
      </c>
      <c r="E185" s="164" t="s">
        <v>19</v>
      </c>
      <c r="F185" s="165" t="s">
        <v>151</v>
      </c>
      <c r="H185" s="166">
        <v>270.12</v>
      </c>
      <c r="I185" s="167"/>
      <c r="L185" s="163"/>
      <c r="M185" s="168"/>
      <c r="T185" s="169"/>
      <c r="AT185" s="164" t="s">
        <v>147</v>
      </c>
      <c r="AU185" s="164" t="s">
        <v>87</v>
      </c>
      <c r="AV185" s="14" t="s">
        <v>143</v>
      </c>
      <c r="AW185" s="14" t="s">
        <v>35</v>
      </c>
      <c r="AX185" s="14" t="s">
        <v>81</v>
      </c>
      <c r="AY185" s="164" t="s">
        <v>135</v>
      </c>
    </row>
    <row r="186" spans="2:65" s="1" customFormat="1" ht="21.75" customHeight="1">
      <c r="B186" s="33"/>
      <c r="C186" s="132" t="s">
        <v>234</v>
      </c>
      <c r="D186" s="132" t="s">
        <v>138</v>
      </c>
      <c r="E186" s="133" t="s">
        <v>235</v>
      </c>
      <c r="F186" s="134" t="s">
        <v>236</v>
      </c>
      <c r="G186" s="135" t="s">
        <v>156</v>
      </c>
      <c r="H186" s="136">
        <v>2594.838</v>
      </c>
      <c r="I186" s="137"/>
      <c r="J186" s="138">
        <f>ROUND(I186*H186,2)</f>
        <v>0</v>
      </c>
      <c r="K186" s="134" t="s">
        <v>142</v>
      </c>
      <c r="L186" s="33"/>
      <c r="M186" s="139" t="s">
        <v>19</v>
      </c>
      <c r="N186" s="140" t="s">
        <v>46</v>
      </c>
      <c r="P186" s="141">
        <f>O186*H186</f>
        <v>0</v>
      </c>
      <c r="Q186" s="141">
        <v>0.004</v>
      </c>
      <c r="R186" s="141">
        <f>Q186*H186</f>
        <v>10.379352</v>
      </c>
      <c r="S186" s="141">
        <v>0</v>
      </c>
      <c r="T186" s="142">
        <f>S186*H186</f>
        <v>0</v>
      </c>
      <c r="AR186" s="143" t="s">
        <v>143</v>
      </c>
      <c r="AT186" s="143" t="s">
        <v>138</v>
      </c>
      <c r="AU186" s="143" t="s">
        <v>87</v>
      </c>
      <c r="AY186" s="18" t="s">
        <v>135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87</v>
      </c>
      <c r="BK186" s="144">
        <f>ROUND(I186*H186,2)</f>
        <v>0</v>
      </c>
      <c r="BL186" s="18" t="s">
        <v>143</v>
      </c>
      <c r="BM186" s="143" t="s">
        <v>237</v>
      </c>
    </row>
    <row r="187" spans="2:47" s="1" customFormat="1" ht="11.25">
      <c r="B187" s="33"/>
      <c r="D187" s="145" t="s">
        <v>145</v>
      </c>
      <c r="F187" s="146" t="s">
        <v>238</v>
      </c>
      <c r="I187" s="147"/>
      <c r="L187" s="33"/>
      <c r="M187" s="148"/>
      <c r="T187" s="54"/>
      <c r="AT187" s="18" t="s">
        <v>145</v>
      </c>
      <c r="AU187" s="18" t="s">
        <v>87</v>
      </c>
    </row>
    <row r="188" spans="2:47" s="1" customFormat="1" ht="19.5">
      <c r="B188" s="33"/>
      <c r="D188" s="150" t="s">
        <v>239</v>
      </c>
      <c r="F188" s="177" t="s">
        <v>240</v>
      </c>
      <c r="I188" s="147"/>
      <c r="L188" s="33"/>
      <c r="M188" s="148"/>
      <c r="T188" s="54"/>
      <c r="AT188" s="18" t="s">
        <v>239</v>
      </c>
      <c r="AU188" s="18" t="s">
        <v>87</v>
      </c>
    </row>
    <row r="189" spans="2:51" s="13" customFormat="1" ht="11.25">
      <c r="B189" s="156"/>
      <c r="D189" s="150" t="s">
        <v>147</v>
      </c>
      <c r="E189" s="157" t="s">
        <v>19</v>
      </c>
      <c r="F189" s="158" t="s">
        <v>241</v>
      </c>
      <c r="H189" s="159">
        <v>2594.838</v>
      </c>
      <c r="I189" s="160"/>
      <c r="L189" s="156"/>
      <c r="M189" s="161"/>
      <c r="T189" s="162"/>
      <c r="AT189" s="157" t="s">
        <v>147</v>
      </c>
      <c r="AU189" s="157" t="s">
        <v>87</v>
      </c>
      <c r="AV189" s="13" t="s">
        <v>87</v>
      </c>
      <c r="AW189" s="13" t="s">
        <v>35</v>
      </c>
      <c r="AX189" s="13" t="s">
        <v>74</v>
      </c>
      <c r="AY189" s="157" t="s">
        <v>135</v>
      </c>
    </row>
    <row r="190" spans="2:51" s="14" customFormat="1" ht="11.25">
      <c r="B190" s="163"/>
      <c r="D190" s="150" t="s">
        <v>147</v>
      </c>
      <c r="E190" s="164" t="s">
        <v>19</v>
      </c>
      <c r="F190" s="165" t="s">
        <v>151</v>
      </c>
      <c r="H190" s="166">
        <v>2594.838</v>
      </c>
      <c r="I190" s="167"/>
      <c r="L190" s="163"/>
      <c r="M190" s="168"/>
      <c r="T190" s="169"/>
      <c r="AT190" s="164" t="s">
        <v>147</v>
      </c>
      <c r="AU190" s="164" t="s">
        <v>87</v>
      </c>
      <c r="AV190" s="14" t="s">
        <v>143</v>
      </c>
      <c r="AW190" s="14" t="s">
        <v>35</v>
      </c>
      <c r="AX190" s="14" t="s">
        <v>81</v>
      </c>
      <c r="AY190" s="164" t="s">
        <v>135</v>
      </c>
    </row>
    <row r="191" spans="2:65" s="1" customFormat="1" ht="24.2" customHeight="1">
      <c r="B191" s="33"/>
      <c r="C191" s="132" t="s">
        <v>242</v>
      </c>
      <c r="D191" s="132" t="s">
        <v>138</v>
      </c>
      <c r="E191" s="133" t="s">
        <v>243</v>
      </c>
      <c r="F191" s="134" t="s">
        <v>244</v>
      </c>
      <c r="G191" s="135" t="s">
        <v>156</v>
      </c>
      <c r="H191" s="136">
        <v>174.9</v>
      </c>
      <c r="I191" s="137"/>
      <c r="J191" s="138">
        <f>ROUND(I191*H191,2)</f>
        <v>0</v>
      </c>
      <c r="K191" s="134" t="s">
        <v>142</v>
      </c>
      <c r="L191" s="33"/>
      <c r="M191" s="139" t="s">
        <v>19</v>
      </c>
      <c r="N191" s="140" t="s">
        <v>46</v>
      </c>
      <c r="P191" s="141">
        <f>O191*H191</f>
        <v>0</v>
      </c>
      <c r="Q191" s="141">
        <v>0.01996</v>
      </c>
      <c r="R191" s="141">
        <f>Q191*H191</f>
        <v>3.4910039999999998</v>
      </c>
      <c r="S191" s="141">
        <v>0</v>
      </c>
      <c r="T191" s="142">
        <f>S191*H191</f>
        <v>0</v>
      </c>
      <c r="AR191" s="143" t="s">
        <v>143</v>
      </c>
      <c r="AT191" s="143" t="s">
        <v>138</v>
      </c>
      <c r="AU191" s="143" t="s">
        <v>87</v>
      </c>
      <c r="AY191" s="18" t="s">
        <v>135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87</v>
      </c>
      <c r="BK191" s="144">
        <f>ROUND(I191*H191,2)</f>
        <v>0</v>
      </c>
      <c r="BL191" s="18" t="s">
        <v>143</v>
      </c>
      <c r="BM191" s="143" t="s">
        <v>245</v>
      </c>
    </row>
    <row r="192" spans="2:47" s="1" customFormat="1" ht="11.25">
      <c r="B192" s="33"/>
      <c r="D192" s="145" t="s">
        <v>145</v>
      </c>
      <c r="F192" s="146" t="s">
        <v>246</v>
      </c>
      <c r="I192" s="147"/>
      <c r="L192" s="33"/>
      <c r="M192" s="148"/>
      <c r="T192" s="54"/>
      <c r="AT192" s="18" t="s">
        <v>145</v>
      </c>
      <c r="AU192" s="18" t="s">
        <v>87</v>
      </c>
    </row>
    <row r="193" spans="2:51" s="13" customFormat="1" ht="11.25">
      <c r="B193" s="156"/>
      <c r="D193" s="150" t="s">
        <v>147</v>
      </c>
      <c r="E193" s="157" t="s">
        <v>19</v>
      </c>
      <c r="F193" s="158" t="s">
        <v>181</v>
      </c>
      <c r="H193" s="159">
        <v>174.9</v>
      </c>
      <c r="I193" s="160"/>
      <c r="L193" s="156"/>
      <c r="M193" s="161"/>
      <c r="T193" s="162"/>
      <c r="AT193" s="157" t="s">
        <v>147</v>
      </c>
      <c r="AU193" s="157" t="s">
        <v>87</v>
      </c>
      <c r="AV193" s="13" t="s">
        <v>87</v>
      </c>
      <c r="AW193" s="13" t="s">
        <v>35</v>
      </c>
      <c r="AX193" s="13" t="s">
        <v>74</v>
      </c>
      <c r="AY193" s="157" t="s">
        <v>135</v>
      </c>
    </row>
    <row r="194" spans="2:51" s="14" customFormat="1" ht="11.25">
      <c r="B194" s="163"/>
      <c r="D194" s="150" t="s">
        <v>147</v>
      </c>
      <c r="E194" s="164" t="s">
        <v>19</v>
      </c>
      <c r="F194" s="165" t="s">
        <v>151</v>
      </c>
      <c r="H194" s="166">
        <v>174.9</v>
      </c>
      <c r="I194" s="167"/>
      <c r="L194" s="163"/>
      <c r="M194" s="168"/>
      <c r="T194" s="169"/>
      <c r="AT194" s="164" t="s">
        <v>147</v>
      </c>
      <c r="AU194" s="164" t="s">
        <v>87</v>
      </c>
      <c r="AV194" s="14" t="s">
        <v>143</v>
      </c>
      <c r="AW194" s="14" t="s">
        <v>35</v>
      </c>
      <c r="AX194" s="14" t="s">
        <v>81</v>
      </c>
      <c r="AY194" s="164" t="s">
        <v>135</v>
      </c>
    </row>
    <row r="195" spans="2:65" s="1" customFormat="1" ht="37.9" customHeight="1">
      <c r="B195" s="33"/>
      <c r="C195" s="132" t="s">
        <v>247</v>
      </c>
      <c r="D195" s="132" t="s">
        <v>138</v>
      </c>
      <c r="E195" s="133" t="s">
        <v>248</v>
      </c>
      <c r="F195" s="134" t="s">
        <v>249</v>
      </c>
      <c r="G195" s="135" t="s">
        <v>156</v>
      </c>
      <c r="H195" s="136">
        <v>174.394</v>
      </c>
      <c r="I195" s="137"/>
      <c r="J195" s="138">
        <f>ROUND(I195*H195,2)</f>
        <v>0</v>
      </c>
      <c r="K195" s="134" t="s">
        <v>142</v>
      </c>
      <c r="L195" s="33"/>
      <c r="M195" s="139" t="s">
        <v>19</v>
      </c>
      <c r="N195" s="140" t="s">
        <v>46</v>
      </c>
      <c r="P195" s="141">
        <f>O195*H195</f>
        <v>0</v>
      </c>
      <c r="Q195" s="141">
        <v>0.00835</v>
      </c>
      <c r="R195" s="141">
        <f>Q195*H195</f>
        <v>1.4561899</v>
      </c>
      <c r="S195" s="141">
        <v>0</v>
      </c>
      <c r="T195" s="142">
        <f>S195*H195</f>
        <v>0</v>
      </c>
      <c r="AR195" s="143" t="s">
        <v>143</v>
      </c>
      <c r="AT195" s="143" t="s">
        <v>138</v>
      </c>
      <c r="AU195" s="143" t="s">
        <v>87</v>
      </c>
      <c r="AY195" s="18" t="s">
        <v>135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87</v>
      </c>
      <c r="BK195" s="144">
        <f>ROUND(I195*H195,2)</f>
        <v>0</v>
      </c>
      <c r="BL195" s="18" t="s">
        <v>143</v>
      </c>
      <c r="BM195" s="143" t="s">
        <v>250</v>
      </c>
    </row>
    <row r="196" spans="2:47" s="1" customFormat="1" ht="11.25">
      <c r="B196" s="33"/>
      <c r="D196" s="145" t="s">
        <v>145</v>
      </c>
      <c r="F196" s="146" t="s">
        <v>251</v>
      </c>
      <c r="I196" s="147"/>
      <c r="L196" s="33"/>
      <c r="M196" s="148"/>
      <c r="T196" s="54"/>
      <c r="AT196" s="18" t="s">
        <v>145</v>
      </c>
      <c r="AU196" s="18" t="s">
        <v>87</v>
      </c>
    </row>
    <row r="197" spans="2:51" s="12" customFormat="1" ht="11.25">
      <c r="B197" s="149"/>
      <c r="D197" s="150" t="s">
        <v>147</v>
      </c>
      <c r="E197" s="151" t="s">
        <v>19</v>
      </c>
      <c r="F197" s="152" t="s">
        <v>252</v>
      </c>
      <c r="H197" s="151" t="s">
        <v>19</v>
      </c>
      <c r="I197" s="153"/>
      <c r="L197" s="149"/>
      <c r="M197" s="154"/>
      <c r="T197" s="155"/>
      <c r="AT197" s="151" t="s">
        <v>147</v>
      </c>
      <c r="AU197" s="151" t="s">
        <v>87</v>
      </c>
      <c r="AV197" s="12" t="s">
        <v>81</v>
      </c>
      <c r="AW197" s="12" t="s">
        <v>35</v>
      </c>
      <c r="AX197" s="12" t="s">
        <v>74</v>
      </c>
      <c r="AY197" s="151" t="s">
        <v>135</v>
      </c>
    </row>
    <row r="198" spans="2:51" s="13" customFormat="1" ht="11.25">
      <c r="B198" s="156"/>
      <c r="D198" s="150" t="s">
        <v>147</v>
      </c>
      <c r="E198" s="157" t="s">
        <v>19</v>
      </c>
      <c r="F198" s="158" t="s">
        <v>253</v>
      </c>
      <c r="H198" s="159">
        <v>107.088</v>
      </c>
      <c r="I198" s="160"/>
      <c r="L198" s="156"/>
      <c r="M198" s="161"/>
      <c r="T198" s="162"/>
      <c r="AT198" s="157" t="s">
        <v>147</v>
      </c>
      <c r="AU198" s="157" t="s">
        <v>87</v>
      </c>
      <c r="AV198" s="13" t="s">
        <v>87</v>
      </c>
      <c r="AW198" s="13" t="s">
        <v>35</v>
      </c>
      <c r="AX198" s="13" t="s">
        <v>74</v>
      </c>
      <c r="AY198" s="157" t="s">
        <v>135</v>
      </c>
    </row>
    <row r="199" spans="2:51" s="13" customFormat="1" ht="11.25">
      <c r="B199" s="156"/>
      <c r="D199" s="150" t="s">
        <v>147</v>
      </c>
      <c r="E199" s="157" t="s">
        <v>19</v>
      </c>
      <c r="F199" s="158" t="s">
        <v>254</v>
      </c>
      <c r="H199" s="159">
        <v>7.2</v>
      </c>
      <c r="I199" s="160"/>
      <c r="L199" s="156"/>
      <c r="M199" s="161"/>
      <c r="T199" s="162"/>
      <c r="AT199" s="157" t="s">
        <v>147</v>
      </c>
      <c r="AU199" s="157" t="s">
        <v>87</v>
      </c>
      <c r="AV199" s="13" t="s">
        <v>87</v>
      </c>
      <c r="AW199" s="13" t="s">
        <v>35</v>
      </c>
      <c r="AX199" s="13" t="s">
        <v>74</v>
      </c>
      <c r="AY199" s="157" t="s">
        <v>135</v>
      </c>
    </row>
    <row r="200" spans="2:51" s="13" customFormat="1" ht="11.25">
      <c r="B200" s="156"/>
      <c r="D200" s="150" t="s">
        <v>147</v>
      </c>
      <c r="E200" s="157" t="s">
        <v>19</v>
      </c>
      <c r="F200" s="158" t="s">
        <v>255</v>
      </c>
      <c r="H200" s="159">
        <v>1.92</v>
      </c>
      <c r="I200" s="160"/>
      <c r="L200" s="156"/>
      <c r="M200" s="161"/>
      <c r="T200" s="162"/>
      <c r="AT200" s="157" t="s">
        <v>147</v>
      </c>
      <c r="AU200" s="157" t="s">
        <v>87</v>
      </c>
      <c r="AV200" s="13" t="s">
        <v>87</v>
      </c>
      <c r="AW200" s="13" t="s">
        <v>35</v>
      </c>
      <c r="AX200" s="13" t="s">
        <v>74</v>
      </c>
      <c r="AY200" s="157" t="s">
        <v>135</v>
      </c>
    </row>
    <row r="201" spans="2:51" s="13" customFormat="1" ht="11.25">
      <c r="B201" s="156"/>
      <c r="D201" s="150" t="s">
        <v>147</v>
      </c>
      <c r="E201" s="157" t="s">
        <v>19</v>
      </c>
      <c r="F201" s="158" t="s">
        <v>256</v>
      </c>
      <c r="H201" s="159">
        <v>58.186</v>
      </c>
      <c r="I201" s="160"/>
      <c r="L201" s="156"/>
      <c r="M201" s="161"/>
      <c r="T201" s="162"/>
      <c r="AT201" s="157" t="s">
        <v>147</v>
      </c>
      <c r="AU201" s="157" t="s">
        <v>87</v>
      </c>
      <c r="AV201" s="13" t="s">
        <v>87</v>
      </c>
      <c r="AW201" s="13" t="s">
        <v>35</v>
      </c>
      <c r="AX201" s="13" t="s">
        <v>74</v>
      </c>
      <c r="AY201" s="157" t="s">
        <v>135</v>
      </c>
    </row>
    <row r="202" spans="2:51" s="14" customFormat="1" ht="11.25">
      <c r="B202" s="163"/>
      <c r="D202" s="150" t="s">
        <v>147</v>
      </c>
      <c r="E202" s="164" t="s">
        <v>19</v>
      </c>
      <c r="F202" s="165" t="s">
        <v>151</v>
      </c>
      <c r="H202" s="166">
        <v>174.394</v>
      </c>
      <c r="I202" s="167"/>
      <c r="L202" s="163"/>
      <c r="M202" s="168"/>
      <c r="T202" s="169"/>
      <c r="AT202" s="164" t="s">
        <v>147</v>
      </c>
      <c r="AU202" s="164" t="s">
        <v>87</v>
      </c>
      <c r="AV202" s="14" t="s">
        <v>143</v>
      </c>
      <c r="AW202" s="14" t="s">
        <v>35</v>
      </c>
      <c r="AX202" s="14" t="s">
        <v>81</v>
      </c>
      <c r="AY202" s="164" t="s">
        <v>135</v>
      </c>
    </row>
    <row r="203" spans="2:65" s="1" customFormat="1" ht="16.5" customHeight="1">
      <c r="B203" s="33"/>
      <c r="C203" s="178" t="s">
        <v>257</v>
      </c>
      <c r="D203" s="178" t="s">
        <v>258</v>
      </c>
      <c r="E203" s="179" t="s">
        <v>259</v>
      </c>
      <c r="F203" s="180" t="s">
        <v>260</v>
      </c>
      <c r="G203" s="181" t="s">
        <v>156</v>
      </c>
      <c r="H203" s="182">
        <v>183.113</v>
      </c>
      <c r="I203" s="183"/>
      <c r="J203" s="184">
        <f>ROUND(I203*H203,2)</f>
        <v>0</v>
      </c>
      <c r="K203" s="180" t="s">
        <v>142</v>
      </c>
      <c r="L203" s="185"/>
      <c r="M203" s="186" t="s">
        <v>19</v>
      </c>
      <c r="N203" s="187" t="s">
        <v>46</v>
      </c>
      <c r="P203" s="141">
        <f>O203*H203</f>
        <v>0</v>
      </c>
      <c r="Q203" s="141">
        <v>0.0024</v>
      </c>
      <c r="R203" s="141">
        <f>Q203*H203</f>
        <v>0.43947119999999995</v>
      </c>
      <c r="S203" s="141">
        <v>0</v>
      </c>
      <c r="T203" s="142">
        <f>S203*H203</f>
        <v>0</v>
      </c>
      <c r="AR203" s="143" t="s">
        <v>242</v>
      </c>
      <c r="AT203" s="143" t="s">
        <v>258</v>
      </c>
      <c r="AU203" s="143" t="s">
        <v>87</v>
      </c>
      <c r="AY203" s="18" t="s">
        <v>135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87</v>
      </c>
      <c r="BK203" s="144">
        <f>ROUND(I203*H203,2)</f>
        <v>0</v>
      </c>
      <c r="BL203" s="18" t="s">
        <v>143</v>
      </c>
      <c r="BM203" s="143" t="s">
        <v>261</v>
      </c>
    </row>
    <row r="204" spans="2:51" s="13" customFormat="1" ht="11.25">
      <c r="B204" s="156"/>
      <c r="D204" s="150" t="s">
        <v>147</v>
      </c>
      <c r="F204" s="158" t="s">
        <v>262</v>
      </c>
      <c r="H204" s="159">
        <v>183.113</v>
      </c>
      <c r="I204" s="160"/>
      <c r="L204" s="156"/>
      <c r="M204" s="161"/>
      <c r="T204" s="162"/>
      <c r="AT204" s="157" t="s">
        <v>147</v>
      </c>
      <c r="AU204" s="157" t="s">
        <v>87</v>
      </c>
      <c r="AV204" s="13" t="s">
        <v>87</v>
      </c>
      <c r="AW204" s="13" t="s">
        <v>4</v>
      </c>
      <c r="AX204" s="13" t="s">
        <v>81</v>
      </c>
      <c r="AY204" s="157" t="s">
        <v>135</v>
      </c>
    </row>
    <row r="205" spans="2:65" s="1" customFormat="1" ht="16.5" customHeight="1">
      <c r="B205" s="33"/>
      <c r="C205" s="132" t="s">
        <v>263</v>
      </c>
      <c r="D205" s="132" t="s">
        <v>138</v>
      </c>
      <c r="E205" s="133" t="s">
        <v>264</v>
      </c>
      <c r="F205" s="134" t="s">
        <v>265</v>
      </c>
      <c r="G205" s="135" t="s">
        <v>156</v>
      </c>
      <c r="H205" s="136">
        <v>58.104</v>
      </c>
      <c r="I205" s="137"/>
      <c r="J205" s="138">
        <f>ROUND(I205*H205,2)</f>
        <v>0</v>
      </c>
      <c r="K205" s="134" t="s">
        <v>142</v>
      </c>
      <c r="L205" s="33"/>
      <c r="M205" s="139" t="s">
        <v>19</v>
      </c>
      <c r="N205" s="140" t="s">
        <v>46</v>
      </c>
      <c r="P205" s="141">
        <f>O205*H205</f>
        <v>0</v>
      </c>
      <c r="Q205" s="141">
        <v>0.00018</v>
      </c>
      <c r="R205" s="141">
        <f>Q205*H205</f>
        <v>0.010458720000000001</v>
      </c>
      <c r="S205" s="141">
        <v>0</v>
      </c>
      <c r="T205" s="142">
        <f>S205*H205</f>
        <v>0</v>
      </c>
      <c r="AR205" s="143" t="s">
        <v>143</v>
      </c>
      <c r="AT205" s="143" t="s">
        <v>138</v>
      </c>
      <c r="AU205" s="143" t="s">
        <v>87</v>
      </c>
      <c r="AY205" s="18" t="s">
        <v>135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87</v>
      </c>
      <c r="BK205" s="144">
        <f>ROUND(I205*H205,2)</f>
        <v>0</v>
      </c>
      <c r="BL205" s="18" t="s">
        <v>143</v>
      </c>
      <c r="BM205" s="143" t="s">
        <v>266</v>
      </c>
    </row>
    <row r="206" spans="2:47" s="1" customFormat="1" ht="11.25">
      <c r="B206" s="33"/>
      <c r="D206" s="145" t="s">
        <v>145</v>
      </c>
      <c r="F206" s="146" t="s">
        <v>267</v>
      </c>
      <c r="I206" s="147"/>
      <c r="L206" s="33"/>
      <c r="M206" s="148"/>
      <c r="T206" s="54"/>
      <c r="AT206" s="18" t="s">
        <v>145</v>
      </c>
      <c r="AU206" s="18" t="s">
        <v>87</v>
      </c>
    </row>
    <row r="207" spans="2:51" s="12" customFormat="1" ht="11.25">
      <c r="B207" s="149"/>
      <c r="D207" s="150" t="s">
        <v>147</v>
      </c>
      <c r="E207" s="151" t="s">
        <v>19</v>
      </c>
      <c r="F207" s="152" t="s">
        <v>252</v>
      </c>
      <c r="H207" s="151" t="s">
        <v>19</v>
      </c>
      <c r="I207" s="153"/>
      <c r="L207" s="149"/>
      <c r="M207" s="154"/>
      <c r="T207" s="155"/>
      <c r="AT207" s="151" t="s">
        <v>147</v>
      </c>
      <c r="AU207" s="151" t="s">
        <v>87</v>
      </c>
      <c r="AV207" s="12" t="s">
        <v>81</v>
      </c>
      <c r="AW207" s="12" t="s">
        <v>35</v>
      </c>
      <c r="AX207" s="12" t="s">
        <v>74</v>
      </c>
      <c r="AY207" s="151" t="s">
        <v>135</v>
      </c>
    </row>
    <row r="208" spans="2:51" s="13" customFormat="1" ht="11.25">
      <c r="B208" s="156"/>
      <c r="D208" s="150" t="s">
        <v>147</v>
      </c>
      <c r="E208" s="157" t="s">
        <v>19</v>
      </c>
      <c r="F208" s="158" t="s">
        <v>268</v>
      </c>
      <c r="H208" s="159">
        <v>53.544</v>
      </c>
      <c r="I208" s="160"/>
      <c r="L208" s="156"/>
      <c r="M208" s="161"/>
      <c r="T208" s="162"/>
      <c r="AT208" s="157" t="s">
        <v>147</v>
      </c>
      <c r="AU208" s="157" t="s">
        <v>87</v>
      </c>
      <c r="AV208" s="13" t="s">
        <v>87</v>
      </c>
      <c r="AW208" s="13" t="s">
        <v>35</v>
      </c>
      <c r="AX208" s="13" t="s">
        <v>74</v>
      </c>
      <c r="AY208" s="157" t="s">
        <v>135</v>
      </c>
    </row>
    <row r="209" spans="2:51" s="13" customFormat="1" ht="11.25">
      <c r="B209" s="156"/>
      <c r="D209" s="150" t="s">
        <v>147</v>
      </c>
      <c r="E209" s="157" t="s">
        <v>19</v>
      </c>
      <c r="F209" s="158" t="s">
        <v>269</v>
      </c>
      <c r="H209" s="159">
        <v>3.6</v>
      </c>
      <c r="I209" s="160"/>
      <c r="L209" s="156"/>
      <c r="M209" s="161"/>
      <c r="T209" s="162"/>
      <c r="AT209" s="157" t="s">
        <v>147</v>
      </c>
      <c r="AU209" s="157" t="s">
        <v>87</v>
      </c>
      <c r="AV209" s="13" t="s">
        <v>87</v>
      </c>
      <c r="AW209" s="13" t="s">
        <v>35</v>
      </c>
      <c r="AX209" s="13" t="s">
        <v>74</v>
      </c>
      <c r="AY209" s="157" t="s">
        <v>135</v>
      </c>
    </row>
    <row r="210" spans="2:51" s="13" customFormat="1" ht="11.25">
      <c r="B210" s="156"/>
      <c r="D210" s="150" t="s">
        <v>147</v>
      </c>
      <c r="E210" s="157" t="s">
        <v>19</v>
      </c>
      <c r="F210" s="158" t="s">
        <v>270</v>
      </c>
      <c r="H210" s="159">
        <v>0.96</v>
      </c>
      <c r="I210" s="160"/>
      <c r="L210" s="156"/>
      <c r="M210" s="161"/>
      <c r="T210" s="162"/>
      <c r="AT210" s="157" t="s">
        <v>147</v>
      </c>
      <c r="AU210" s="157" t="s">
        <v>87</v>
      </c>
      <c r="AV210" s="13" t="s">
        <v>87</v>
      </c>
      <c r="AW210" s="13" t="s">
        <v>35</v>
      </c>
      <c r="AX210" s="13" t="s">
        <v>74</v>
      </c>
      <c r="AY210" s="157" t="s">
        <v>135</v>
      </c>
    </row>
    <row r="211" spans="2:51" s="14" customFormat="1" ht="11.25">
      <c r="B211" s="163"/>
      <c r="D211" s="150" t="s">
        <v>147</v>
      </c>
      <c r="E211" s="164" t="s">
        <v>19</v>
      </c>
      <c r="F211" s="165" t="s">
        <v>151</v>
      </c>
      <c r="H211" s="166">
        <v>58.104</v>
      </c>
      <c r="I211" s="167"/>
      <c r="L211" s="163"/>
      <c r="M211" s="168"/>
      <c r="T211" s="169"/>
      <c r="AT211" s="164" t="s">
        <v>147</v>
      </c>
      <c r="AU211" s="164" t="s">
        <v>87</v>
      </c>
      <c r="AV211" s="14" t="s">
        <v>143</v>
      </c>
      <c r="AW211" s="14" t="s">
        <v>35</v>
      </c>
      <c r="AX211" s="14" t="s">
        <v>81</v>
      </c>
      <c r="AY211" s="164" t="s">
        <v>135</v>
      </c>
    </row>
    <row r="212" spans="2:65" s="1" customFormat="1" ht="21.75" customHeight="1">
      <c r="B212" s="33"/>
      <c r="C212" s="132" t="s">
        <v>8</v>
      </c>
      <c r="D212" s="132" t="s">
        <v>138</v>
      </c>
      <c r="E212" s="133" t="s">
        <v>271</v>
      </c>
      <c r="F212" s="134" t="s">
        <v>272</v>
      </c>
      <c r="G212" s="135" t="s">
        <v>156</v>
      </c>
      <c r="H212" s="136">
        <v>58.104</v>
      </c>
      <c r="I212" s="137"/>
      <c r="J212" s="138">
        <f>ROUND(I212*H212,2)</f>
        <v>0</v>
      </c>
      <c r="K212" s="134" t="s">
        <v>142</v>
      </c>
      <c r="L212" s="33"/>
      <c r="M212" s="139" t="s">
        <v>19</v>
      </c>
      <c r="N212" s="140" t="s">
        <v>46</v>
      </c>
      <c r="P212" s="141">
        <f>O212*H212</f>
        <v>0</v>
      </c>
      <c r="Q212" s="141">
        <v>0.0057</v>
      </c>
      <c r="R212" s="141">
        <f>Q212*H212</f>
        <v>0.3311928</v>
      </c>
      <c r="S212" s="141">
        <v>0</v>
      </c>
      <c r="T212" s="142">
        <f>S212*H212</f>
        <v>0</v>
      </c>
      <c r="AR212" s="143" t="s">
        <v>143</v>
      </c>
      <c r="AT212" s="143" t="s">
        <v>138</v>
      </c>
      <c r="AU212" s="143" t="s">
        <v>87</v>
      </c>
      <c r="AY212" s="18" t="s">
        <v>135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87</v>
      </c>
      <c r="BK212" s="144">
        <f>ROUND(I212*H212,2)</f>
        <v>0</v>
      </c>
      <c r="BL212" s="18" t="s">
        <v>143</v>
      </c>
      <c r="BM212" s="143" t="s">
        <v>273</v>
      </c>
    </row>
    <row r="213" spans="2:47" s="1" customFormat="1" ht="11.25">
      <c r="B213" s="33"/>
      <c r="D213" s="145" t="s">
        <v>145</v>
      </c>
      <c r="F213" s="146" t="s">
        <v>274</v>
      </c>
      <c r="I213" s="147"/>
      <c r="L213" s="33"/>
      <c r="M213" s="148"/>
      <c r="T213" s="54"/>
      <c r="AT213" s="18" t="s">
        <v>145</v>
      </c>
      <c r="AU213" s="18" t="s">
        <v>87</v>
      </c>
    </row>
    <row r="214" spans="2:65" s="1" customFormat="1" ht="37.9" customHeight="1">
      <c r="B214" s="33"/>
      <c r="C214" s="132" t="s">
        <v>275</v>
      </c>
      <c r="D214" s="132" t="s">
        <v>138</v>
      </c>
      <c r="E214" s="133" t="s">
        <v>276</v>
      </c>
      <c r="F214" s="134" t="s">
        <v>277</v>
      </c>
      <c r="G214" s="135" t="s">
        <v>156</v>
      </c>
      <c r="H214" s="136">
        <v>384.249</v>
      </c>
      <c r="I214" s="137"/>
      <c r="J214" s="138">
        <f>ROUND(I214*H214,2)</f>
        <v>0</v>
      </c>
      <c r="K214" s="134" t="s">
        <v>142</v>
      </c>
      <c r="L214" s="33"/>
      <c r="M214" s="139" t="s">
        <v>19</v>
      </c>
      <c r="N214" s="140" t="s">
        <v>46</v>
      </c>
      <c r="P214" s="141">
        <f>O214*H214</f>
        <v>0</v>
      </c>
      <c r="Q214" s="141">
        <v>0.01135</v>
      </c>
      <c r="R214" s="141">
        <f>Q214*H214</f>
        <v>4.36122615</v>
      </c>
      <c r="S214" s="141">
        <v>0</v>
      </c>
      <c r="T214" s="142">
        <f>S214*H214</f>
        <v>0</v>
      </c>
      <c r="AR214" s="143" t="s">
        <v>143</v>
      </c>
      <c r="AT214" s="143" t="s">
        <v>138</v>
      </c>
      <c r="AU214" s="143" t="s">
        <v>87</v>
      </c>
      <c r="AY214" s="18" t="s">
        <v>135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87</v>
      </c>
      <c r="BK214" s="144">
        <f>ROUND(I214*H214,2)</f>
        <v>0</v>
      </c>
      <c r="BL214" s="18" t="s">
        <v>143</v>
      </c>
      <c r="BM214" s="143" t="s">
        <v>278</v>
      </c>
    </row>
    <row r="215" spans="2:47" s="1" customFormat="1" ht="11.25">
      <c r="B215" s="33"/>
      <c r="D215" s="145" t="s">
        <v>145</v>
      </c>
      <c r="F215" s="146" t="s">
        <v>279</v>
      </c>
      <c r="I215" s="147"/>
      <c r="L215" s="33"/>
      <c r="M215" s="148"/>
      <c r="T215" s="54"/>
      <c r="AT215" s="18" t="s">
        <v>145</v>
      </c>
      <c r="AU215" s="18" t="s">
        <v>87</v>
      </c>
    </row>
    <row r="216" spans="2:51" s="12" customFormat="1" ht="11.25">
      <c r="B216" s="149"/>
      <c r="D216" s="150" t="s">
        <v>147</v>
      </c>
      <c r="E216" s="151" t="s">
        <v>19</v>
      </c>
      <c r="F216" s="152" t="s">
        <v>280</v>
      </c>
      <c r="H216" s="151" t="s">
        <v>19</v>
      </c>
      <c r="I216" s="153"/>
      <c r="L216" s="149"/>
      <c r="M216" s="154"/>
      <c r="T216" s="155"/>
      <c r="AT216" s="151" t="s">
        <v>147</v>
      </c>
      <c r="AU216" s="151" t="s">
        <v>87</v>
      </c>
      <c r="AV216" s="12" t="s">
        <v>81</v>
      </c>
      <c r="AW216" s="12" t="s">
        <v>35</v>
      </c>
      <c r="AX216" s="12" t="s">
        <v>74</v>
      </c>
      <c r="AY216" s="151" t="s">
        <v>135</v>
      </c>
    </row>
    <row r="217" spans="2:51" s="12" customFormat="1" ht="11.25">
      <c r="B217" s="149"/>
      <c r="D217" s="150" t="s">
        <v>147</v>
      </c>
      <c r="E217" s="151" t="s">
        <v>19</v>
      </c>
      <c r="F217" s="152" t="s">
        <v>281</v>
      </c>
      <c r="H217" s="151" t="s">
        <v>19</v>
      </c>
      <c r="I217" s="153"/>
      <c r="L217" s="149"/>
      <c r="M217" s="154"/>
      <c r="T217" s="155"/>
      <c r="AT217" s="151" t="s">
        <v>147</v>
      </c>
      <c r="AU217" s="151" t="s">
        <v>87</v>
      </c>
      <c r="AV217" s="12" t="s">
        <v>81</v>
      </c>
      <c r="AW217" s="12" t="s">
        <v>35</v>
      </c>
      <c r="AX217" s="12" t="s">
        <v>74</v>
      </c>
      <c r="AY217" s="151" t="s">
        <v>135</v>
      </c>
    </row>
    <row r="218" spans="2:51" s="13" customFormat="1" ht="11.25">
      <c r="B218" s="156"/>
      <c r="D218" s="150" t="s">
        <v>147</v>
      </c>
      <c r="E218" s="157" t="s">
        <v>19</v>
      </c>
      <c r="F218" s="158" t="s">
        <v>282</v>
      </c>
      <c r="H218" s="159">
        <v>5.25</v>
      </c>
      <c r="I218" s="160"/>
      <c r="L218" s="156"/>
      <c r="M218" s="161"/>
      <c r="T218" s="162"/>
      <c r="AT218" s="157" t="s">
        <v>147</v>
      </c>
      <c r="AU218" s="157" t="s">
        <v>87</v>
      </c>
      <c r="AV218" s="13" t="s">
        <v>87</v>
      </c>
      <c r="AW218" s="13" t="s">
        <v>35</v>
      </c>
      <c r="AX218" s="13" t="s">
        <v>74</v>
      </c>
      <c r="AY218" s="157" t="s">
        <v>135</v>
      </c>
    </row>
    <row r="219" spans="2:51" s="13" customFormat="1" ht="11.25">
      <c r="B219" s="156"/>
      <c r="D219" s="150" t="s">
        <v>147</v>
      </c>
      <c r="E219" s="157" t="s">
        <v>19</v>
      </c>
      <c r="F219" s="158" t="s">
        <v>282</v>
      </c>
      <c r="H219" s="159">
        <v>5.25</v>
      </c>
      <c r="I219" s="160"/>
      <c r="L219" s="156"/>
      <c r="M219" s="161"/>
      <c r="T219" s="162"/>
      <c r="AT219" s="157" t="s">
        <v>147</v>
      </c>
      <c r="AU219" s="157" t="s">
        <v>87</v>
      </c>
      <c r="AV219" s="13" t="s">
        <v>87</v>
      </c>
      <c r="AW219" s="13" t="s">
        <v>35</v>
      </c>
      <c r="AX219" s="13" t="s">
        <v>74</v>
      </c>
      <c r="AY219" s="157" t="s">
        <v>135</v>
      </c>
    </row>
    <row r="220" spans="2:51" s="13" customFormat="1" ht="11.25">
      <c r="B220" s="156"/>
      <c r="D220" s="150" t="s">
        <v>147</v>
      </c>
      <c r="E220" s="157" t="s">
        <v>19</v>
      </c>
      <c r="F220" s="158" t="s">
        <v>283</v>
      </c>
      <c r="H220" s="159">
        <v>1.5</v>
      </c>
      <c r="I220" s="160"/>
      <c r="L220" s="156"/>
      <c r="M220" s="161"/>
      <c r="T220" s="162"/>
      <c r="AT220" s="157" t="s">
        <v>147</v>
      </c>
      <c r="AU220" s="157" t="s">
        <v>87</v>
      </c>
      <c r="AV220" s="13" t="s">
        <v>87</v>
      </c>
      <c r="AW220" s="13" t="s">
        <v>35</v>
      </c>
      <c r="AX220" s="13" t="s">
        <v>74</v>
      </c>
      <c r="AY220" s="157" t="s">
        <v>135</v>
      </c>
    </row>
    <row r="221" spans="2:51" s="13" customFormat="1" ht="11.25">
      <c r="B221" s="156"/>
      <c r="D221" s="150" t="s">
        <v>147</v>
      </c>
      <c r="E221" s="157" t="s">
        <v>19</v>
      </c>
      <c r="F221" s="158" t="s">
        <v>284</v>
      </c>
      <c r="H221" s="159">
        <v>3.25</v>
      </c>
      <c r="I221" s="160"/>
      <c r="L221" s="156"/>
      <c r="M221" s="161"/>
      <c r="T221" s="162"/>
      <c r="AT221" s="157" t="s">
        <v>147</v>
      </c>
      <c r="AU221" s="157" t="s">
        <v>87</v>
      </c>
      <c r="AV221" s="13" t="s">
        <v>87</v>
      </c>
      <c r="AW221" s="13" t="s">
        <v>35</v>
      </c>
      <c r="AX221" s="13" t="s">
        <v>74</v>
      </c>
      <c r="AY221" s="157" t="s">
        <v>135</v>
      </c>
    </row>
    <row r="222" spans="2:51" s="12" customFormat="1" ht="11.25">
      <c r="B222" s="149"/>
      <c r="D222" s="150" t="s">
        <v>147</v>
      </c>
      <c r="E222" s="151" t="s">
        <v>19</v>
      </c>
      <c r="F222" s="152" t="s">
        <v>285</v>
      </c>
      <c r="H222" s="151" t="s">
        <v>19</v>
      </c>
      <c r="I222" s="153"/>
      <c r="L222" s="149"/>
      <c r="M222" s="154"/>
      <c r="T222" s="155"/>
      <c r="AT222" s="151" t="s">
        <v>147</v>
      </c>
      <c r="AU222" s="151" t="s">
        <v>87</v>
      </c>
      <c r="AV222" s="12" t="s">
        <v>81</v>
      </c>
      <c r="AW222" s="12" t="s">
        <v>35</v>
      </c>
      <c r="AX222" s="12" t="s">
        <v>74</v>
      </c>
      <c r="AY222" s="151" t="s">
        <v>135</v>
      </c>
    </row>
    <row r="223" spans="2:51" s="13" customFormat="1" ht="11.25">
      <c r="B223" s="156"/>
      <c r="D223" s="150" t="s">
        <v>147</v>
      </c>
      <c r="E223" s="157" t="s">
        <v>19</v>
      </c>
      <c r="F223" s="158" t="s">
        <v>286</v>
      </c>
      <c r="H223" s="159">
        <v>30.5</v>
      </c>
      <c r="I223" s="160"/>
      <c r="L223" s="156"/>
      <c r="M223" s="161"/>
      <c r="T223" s="162"/>
      <c r="AT223" s="157" t="s">
        <v>147</v>
      </c>
      <c r="AU223" s="157" t="s">
        <v>87</v>
      </c>
      <c r="AV223" s="13" t="s">
        <v>87</v>
      </c>
      <c r="AW223" s="13" t="s">
        <v>35</v>
      </c>
      <c r="AX223" s="13" t="s">
        <v>74</v>
      </c>
      <c r="AY223" s="157" t="s">
        <v>135</v>
      </c>
    </row>
    <row r="224" spans="2:51" s="13" customFormat="1" ht="11.25">
      <c r="B224" s="156"/>
      <c r="D224" s="150" t="s">
        <v>147</v>
      </c>
      <c r="E224" s="157" t="s">
        <v>19</v>
      </c>
      <c r="F224" s="158" t="s">
        <v>287</v>
      </c>
      <c r="H224" s="159">
        <v>-2.707</v>
      </c>
      <c r="I224" s="160"/>
      <c r="L224" s="156"/>
      <c r="M224" s="161"/>
      <c r="T224" s="162"/>
      <c r="AT224" s="157" t="s">
        <v>147</v>
      </c>
      <c r="AU224" s="157" t="s">
        <v>87</v>
      </c>
      <c r="AV224" s="13" t="s">
        <v>87</v>
      </c>
      <c r="AW224" s="13" t="s">
        <v>35</v>
      </c>
      <c r="AX224" s="13" t="s">
        <v>74</v>
      </c>
      <c r="AY224" s="157" t="s">
        <v>135</v>
      </c>
    </row>
    <row r="225" spans="2:51" s="13" customFormat="1" ht="11.25">
      <c r="B225" s="156"/>
      <c r="D225" s="150" t="s">
        <v>147</v>
      </c>
      <c r="E225" s="157" t="s">
        <v>19</v>
      </c>
      <c r="F225" s="158" t="s">
        <v>288</v>
      </c>
      <c r="H225" s="159">
        <v>-1.037</v>
      </c>
      <c r="I225" s="160"/>
      <c r="L225" s="156"/>
      <c r="M225" s="161"/>
      <c r="T225" s="162"/>
      <c r="AT225" s="157" t="s">
        <v>147</v>
      </c>
      <c r="AU225" s="157" t="s">
        <v>87</v>
      </c>
      <c r="AV225" s="13" t="s">
        <v>87</v>
      </c>
      <c r="AW225" s="13" t="s">
        <v>35</v>
      </c>
      <c r="AX225" s="13" t="s">
        <v>74</v>
      </c>
      <c r="AY225" s="157" t="s">
        <v>135</v>
      </c>
    </row>
    <row r="226" spans="2:51" s="12" customFormat="1" ht="11.25">
      <c r="B226" s="149"/>
      <c r="D226" s="150" t="s">
        <v>147</v>
      </c>
      <c r="E226" s="151" t="s">
        <v>19</v>
      </c>
      <c r="F226" s="152" t="s">
        <v>289</v>
      </c>
      <c r="H226" s="151" t="s">
        <v>19</v>
      </c>
      <c r="I226" s="153"/>
      <c r="L226" s="149"/>
      <c r="M226" s="154"/>
      <c r="T226" s="155"/>
      <c r="AT226" s="151" t="s">
        <v>147</v>
      </c>
      <c r="AU226" s="151" t="s">
        <v>87</v>
      </c>
      <c r="AV226" s="12" t="s">
        <v>81</v>
      </c>
      <c r="AW226" s="12" t="s">
        <v>35</v>
      </c>
      <c r="AX226" s="12" t="s">
        <v>74</v>
      </c>
      <c r="AY226" s="151" t="s">
        <v>135</v>
      </c>
    </row>
    <row r="227" spans="2:51" s="13" customFormat="1" ht="11.25">
      <c r="B227" s="156"/>
      <c r="D227" s="150" t="s">
        <v>147</v>
      </c>
      <c r="E227" s="157" t="s">
        <v>19</v>
      </c>
      <c r="F227" s="158" t="s">
        <v>290</v>
      </c>
      <c r="H227" s="159">
        <v>13.144</v>
      </c>
      <c r="I227" s="160"/>
      <c r="L227" s="156"/>
      <c r="M227" s="161"/>
      <c r="T227" s="162"/>
      <c r="AT227" s="157" t="s">
        <v>147</v>
      </c>
      <c r="AU227" s="157" t="s">
        <v>87</v>
      </c>
      <c r="AV227" s="13" t="s">
        <v>87</v>
      </c>
      <c r="AW227" s="13" t="s">
        <v>35</v>
      </c>
      <c r="AX227" s="13" t="s">
        <v>74</v>
      </c>
      <c r="AY227" s="157" t="s">
        <v>135</v>
      </c>
    </row>
    <row r="228" spans="2:51" s="13" customFormat="1" ht="11.25">
      <c r="B228" s="156"/>
      <c r="D228" s="150" t="s">
        <v>147</v>
      </c>
      <c r="E228" s="157" t="s">
        <v>19</v>
      </c>
      <c r="F228" s="158" t="s">
        <v>291</v>
      </c>
      <c r="H228" s="159">
        <v>-3.168</v>
      </c>
      <c r="I228" s="160"/>
      <c r="L228" s="156"/>
      <c r="M228" s="161"/>
      <c r="T228" s="162"/>
      <c r="AT228" s="157" t="s">
        <v>147</v>
      </c>
      <c r="AU228" s="157" t="s">
        <v>87</v>
      </c>
      <c r="AV228" s="13" t="s">
        <v>87</v>
      </c>
      <c r="AW228" s="13" t="s">
        <v>35</v>
      </c>
      <c r="AX228" s="13" t="s">
        <v>74</v>
      </c>
      <c r="AY228" s="157" t="s">
        <v>135</v>
      </c>
    </row>
    <row r="229" spans="2:51" s="15" customFormat="1" ht="11.25">
      <c r="B229" s="170"/>
      <c r="D229" s="150" t="s">
        <v>147</v>
      </c>
      <c r="E229" s="171" t="s">
        <v>19</v>
      </c>
      <c r="F229" s="172" t="s">
        <v>165</v>
      </c>
      <c r="H229" s="173">
        <v>51.982</v>
      </c>
      <c r="I229" s="174"/>
      <c r="L229" s="170"/>
      <c r="M229" s="175"/>
      <c r="T229" s="176"/>
      <c r="AT229" s="171" t="s">
        <v>147</v>
      </c>
      <c r="AU229" s="171" t="s">
        <v>87</v>
      </c>
      <c r="AV229" s="15" t="s">
        <v>136</v>
      </c>
      <c r="AW229" s="15" t="s">
        <v>35</v>
      </c>
      <c r="AX229" s="15" t="s">
        <v>74</v>
      </c>
      <c r="AY229" s="171" t="s">
        <v>135</v>
      </c>
    </row>
    <row r="230" spans="2:51" s="12" customFormat="1" ht="11.25">
      <c r="B230" s="149"/>
      <c r="D230" s="150" t="s">
        <v>147</v>
      </c>
      <c r="E230" s="151" t="s">
        <v>19</v>
      </c>
      <c r="F230" s="152" t="s">
        <v>292</v>
      </c>
      <c r="H230" s="151" t="s">
        <v>19</v>
      </c>
      <c r="I230" s="153"/>
      <c r="L230" s="149"/>
      <c r="M230" s="154"/>
      <c r="T230" s="155"/>
      <c r="AT230" s="151" t="s">
        <v>147</v>
      </c>
      <c r="AU230" s="151" t="s">
        <v>87</v>
      </c>
      <c r="AV230" s="12" t="s">
        <v>81</v>
      </c>
      <c r="AW230" s="12" t="s">
        <v>35</v>
      </c>
      <c r="AX230" s="12" t="s">
        <v>74</v>
      </c>
      <c r="AY230" s="151" t="s">
        <v>135</v>
      </c>
    </row>
    <row r="231" spans="2:51" s="13" customFormat="1" ht="11.25">
      <c r="B231" s="156"/>
      <c r="D231" s="150" t="s">
        <v>147</v>
      </c>
      <c r="E231" s="157" t="s">
        <v>19</v>
      </c>
      <c r="F231" s="158" t="s">
        <v>293</v>
      </c>
      <c r="H231" s="159">
        <v>124</v>
      </c>
      <c r="I231" s="160"/>
      <c r="L231" s="156"/>
      <c r="M231" s="161"/>
      <c r="T231" s="162"/>
      <c r="AT231" s="157" t="s">
        <v>147</v>
      </c>
      <c r="AU231" s="157" t="s">
        <v>87</v>
      </c>
      <c r="AV231" s="13" t="s">
        <v>87</v>
      </c>
      <c r="AW231" s="13" t="s">
        <v>35</v>
      </c>
      <c r="AX231" s="13" t="s">
        <v>74</v>
      </c>
      <c r="AY231" s="157" t="s">
        <v>135</v>
      </c>
    </row>
    <row r="232" spans="2:51" s="12" customFormat="1" ht="11.25">
      <c r="B232" s="149"/>
      <c r="D232" s="150" t="s">
        <v>147</v>
      </c>
      <c r="E232" s="151" t="s">
        <v>19</v>
      </c>
      <c r="F232" s="152" t="s">
        <v>294</v>
      </c>
      <c r="H232" s="151" t="s">
        <v>19</v>
      </c>
      <c r="I232" s="153"/>
      <c r="L232" s="149"/>
      <c r="M232" s="154"/>
      <c r="T232" s="155"/>
      <c r="AT232" s="151" t="s">
        <v>147</v>
      </c>
      <c r="AU232" s="151" t="s">
        <v>87</v>
      </c>
      <c r="AV232" s="12" t="s">
        <v>81</v>
      </c>
      <c r="AW232" s="12" t="s">
        <v>35</v>
      </c>
      <c r="AX232" s="12" t="s">
        <v>74</v>
      </c>
      <c r="AY232" s="151" t="s">
        <v>135</v>
      </c>
    </row>
    <row r="233" spans="2:51" s="13" customFormat="1" ht="11.25">
      <c r="B233" s="156"/>
      <c r="D233" s="150" t="s">
        <v>147</v>
      </c>
      <c r="E233" s="157" t="s">
        <v>19</v>
      </c>
      <c r="F233" s="158" t="s">
        <v>295</v>
      </c>
      <c r="H233" s="159">
        <v>165.572</v>
      </c>
      <c r="I233" s="160"/>
      <c r="L233" s="156"/>
      <c r="M233" s="161"/>
      <c r="T233" s="162"/>
      <c r="AT233" s="157" t="s">
        <v>147</v>
      </c>
      <c r="AU233" s="157" t="s">
        <v>87</v>
      </c>
      <c r="AV233" s="13" t="s">
        <v>87</v>
      </c>
      <c r="AW233" s="13" t="s">
        <v>35</v>
      </c>
      <c r="AX233" s="13" t="s">
        <v>74</v>
      </c>
      <c r="AY233" s="157" t="s">
        <v>135</v>
      </c>
    </row>
    <row r="234" spans="2:51" s="15" customFormat="1" ht="11.25">
      <c r="B234" s="170"/>
      <c r="D234" s="150" t="s">
        <v>147</v>
      </c>
      <c r="E234" s="171" t="s">
        <v>19</v>
      </c>
      <c r="F234" s="172" t="s">
        <v>165</v>
      </c>
      <c r="H234" s="173">
        <v>289.572</v>
      </c>
      <c r="I234" s="174"/>
      <c r="L234" s="170"/>
      <c r="M234" s="175"/>
      <c r="T234" s="176"/>
      <c r="AT234" s="171" t="s">
        <v>147</v>
      </c>
      <c r="AU234" s="171" t="s">
        <v>87</v>
      </c>
      <c r="AV234" s="15" t="s">
        <v>136</v>
      </c>
      <c r="AW234" s="15" t="s">
        <v>35</v>
      </c>
      <c r="AX234" s="15" t="s">
        <v>74</v>
      </c>
      <c r="AY234" s="171" t="s">
        <v>135</v>
      </c>
    </row>
    <row r="235" spans="2:51" s="12" customFormat="1" ht="11.25">
      <c r="B235" s="149"/>
      <c r="D235" s="150" t="s">
        <v>147</v>
      </c>
      <c r="E235" s="151" t="s">
        <v>19</v>
      </c>
      <c r="F235" s="152" t="s">
        <v>296</v>
      </c>
      <c r="H235" s="151" t="s">
        <v>19</v>
      </c>
      <c r="I235" s="153"/>
      <c r="L235" s="149"/>
      <c r="M235" s="154"/>
      <c r="T235" s="155"/>
      <c r="AT235" s="151" t="s">
        <v>147</v>
      </c>
      <c r="AU235" s="151" t="s">
        <v>87</v>
      </c>
      <c r="AV235" s="12" t="s">
        <v>81</v>
      </c>
      <c r="AW235" s="12" t="s">
        <v>35</v>
      </c>
      <c r="AX235" s="12" t="s">
        <v>74</v>
      </c>
      <c r="AY235" s="151" t="s">
        <v>135</v>
      </c>
    </row>
    <row r="236" spans="2:51" s="13" customFormat="1" ht="11.25">
      <c r="B236" s="156"/>
      <c r="D236" s="150" t="s">
        <v>147</v>
      </c>
      <c r="E236" s="157" t="s">
        <v>19</v>
      </c>
      <c r="F236" s="158" t="s">
        <v>297</v>
      </c>
      <c r="H236" s="159">
        <v>42.695</v>
      </c>
      <c r="I236" s="160"/>
      <c r="L236" s="156"/>
      <c r="M236" s="161"/>
      <c r="T236" s="162"/>
      <c r="AT236" s="157" t="s">
        <v>147</v>
      </c>
      <c r="AU236" s="157" t="s">
        <v>87</v>
      </c>
      <c r="AV236" s="13" t="s">
        <v>87</v>
      </c>
      <c r="AW236" s="13" t="s">
        <v>35</v>
      </c>
      <c r="AX236" s="13" t="s">
        <v>74</v>
      </c>
      <c r="AY236" s="157" t="s">
        <v>135</v>
      </c>
    </row>
    <row r="237" spans="2:51" s="14" customFormat="1" ht="11.25">
      <c r="B237" s="163"/>
      <c r="D237" s="150" t="s">
        <v>147</v>
      </c>
      <c r="E237" s="164" t="s">
        <v>19</v>
      </c>
      <c r="F237" s="165" t="s">
        <v>151</v>
      </c>
      <c r="H237" s="166">
        <v>384.24899999999997</v>
      </c>
      <c r="I237" s="167"/>
      <c r="L237" s="163"/>
      <c r="M237" s="168"/>
      <c r="T237" s="169"/>
      <c r="AT237" s="164" t="s">
        <v>147</v>
      </c>
      <c r="AU237" s="164" t="s">
        <v>87</v>
      </c>
      <c r="AV237" s="14" t="s">
        <v>143</v>
      </c>
      <c r="AW237" s="14" t="s">
        <v>35</v>
      </c>
      <c r="AX237" s="14" t="s">
        <v>81</v>
      </c>
      <c r="AY237" s="164" t="s">
        <v>135</v>
      </c>
    </row>
    <row r="238" spans="2:65" s="1" customFormat="1" ht="44.25" customHeight="1">
      <c r="B238" s="33"/>
      <c r="C238" s="132" t="s">
        <v>298</v>
      </c>
      <c r="D238" s="132" t="s">
        <v>138</v>
      </c>
      <c r="E238" s="133" t="s">
        <v>299</v>
      </c>
      <c r="F238" s="134" t="s">
        <v>300</v>
      </c>
      <c r="G238" s="135" t="s">
        <v>156</v>
      </c>
      <c r="H238" s="136">
        <v>240.97</v>
      </c>
      <c r="I238" s="137"/>
      <c r="J238" s="138">
        <f>ROUND(I238*H238,2)</f>
        <v>0</v>
      </c>
      <c r="K238" s="134" t="s">
        <v>142</v>
      </c>
      <c r="L238" s="33"/>
      <c r="M238" s="139" t="s">
        <v>19</v>
      </c>
      <c r="N238" s="140" t="s">
        <v>46</v>
      </c>
      <c r="P238" s="141">
        <f>O238*H238</f>
        <v>0</v>
      </c>
      <c r="Q238" s="141">
        <v>0.01139</v>
      </c>
      <c r="R238" s="141">
        <f>Q238*H238</f>
        <v>2.7446483</v>
      </c>
      <c r="S238" s="141">
        <v>0</v>
      </c>
      <c r="T238" s="142">
        <f>S238*H238</f>
        <v>0</v>
      </c>
      <c r="AR238" s="143" t="s">
        <v>143</v>
      </c>
      <c r="AT238" s="143" t="s">
        <v>138</v>
      </c>
      <c r="AU238" s="143" t="s">
        <v>87</v>
      </c>
      <c r="AY238" s="18" t="s">
        <v>135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87</v>
      </c>
      <c r="BK238" s="144">
        <f>ROUND(I238*H238,2)</f>
        <v>0</v>
      </c>
      <c r="BL238" s="18" t="s">
        <v>143</v>
      </c>
      <c r="BM238" s="143" t="s">
        <v>301</v>
      </c>
    </row>
    <row r="239" spans="2:47" s="1" customFormat="1" ht="11.25">
      <c r="B239" s="33"/>
      <c r="D239" s="145" t="s">
        <v>145</v>
      </c>
      <c r="F239" s="146" t="s">
        <v>302</v>
      </c>
      <c r="I239" s="147"/>
      <c r="L239" s="33"/>
      <c r="M239" s="148"/>
      <c r="T239" s="54"/>
      <c r="AT239" s="18" t="s">
        <v>145</v>
      </c>
      <c r="AU239" s="18" t="s">
        <v>87</v>
      </c>
    </row>
    <row r="240" spans="2:51" s="12" customFormat="1" ht="11.25">
      <c r="B240" s="149"/>
      <c r="D240" s="150" t="s">
        <v>147</v>
      </c>
      <c r="E240" s="151" t="s">
        <v>19</v>
      </c>
      <c r="F240" s="152" t="s">
        <v>303</v>
      </c>
      <c r="H240" s="151" t="s">
        <v>19</v>
      </c>
      <c r="I240" s="153"/>
      <c r="L240" s="149"/>
      <c r="M240" s="154"/>
      <c r="T240" s="155"/>
      <c r="AT240" s="151" t="s">
        <v>147</v>
      </c>
      <c r="AU240" s="151" t="s">
        <v>87</v>
      </c>
      <c r="AV240" s="12" t="s">
        <v>81</v>
      </c>
      <c r="AW240" s="12" t="s">
        <v>35</v>
      </c>
      <c r="AX240" s="12" t="s">
        <v>74</v>
      </c>
      <c r="AY240" s="151" t="s">
        <v>135</v>
      </c>
    </row>
    <row r="241" spans="2:51" s="13" customFormat="1" ht="11.25">
      <c r="B241" s="156"/>
      <c r="D241" s="150" t="s">
        <v>147</v>
      </c>
      <c r="E241" s="157" t="s">
        <v>19</v>
      </c>
      <c r="F241" s="158" t="s">
        <v>304</v>
      </c>
      <c r="H241" s="159">
        <v>180.4</v>
      </c>
      <c r="I241" s="160"/>
      <c r="L241" s="156"/>
      <c r="M241" s="161"/>
      <c r="T241" s="162"/>
      <c r="AT241" s="157" t="s">
        <v>147</v>
      </c>
      <c r="AU241" s="157" t="s">
        <v>87</v>
      </c>
      <c r="AV241" s="13" t="s">
        <v>87</v>
      </c>
      <c r="AW241" s="13" t="s">
        <v>35</v>
      </c>
      <c r="AX241" s="13" t="s">
        <v>74</v>
      </c>
      <c r="AY241" s="157" t="s">
        <v>135</v>
      </c>
    </row>
    <row r="242" spans="2:51" s="13" customFormat="1" ht="11.25">
      <c r="B242" s="156"/>
      <c r="D242" s="150" t="s">
        <v>147</v>
      </c>
      <c r="E242" s="157" t="s">
        <v>19</v>
      </c>
      <c r="F242" s="158" t="s">
        <v>305</v>
      </c>
      <c r="H242" s="159">
        <v>22</v>
      </c>
      <c r="I242" s="160"/>
      <c r="L242" s="156"/>
      <c r="M242" s="161"/>
      <c r="T242" s="162"/>
      <c r="AT242" s="157" t="s">
        <v>147</v>
      </c>
      <c r="AU242" s="157" t="s">
        <v>87</v>
      </c>
      <c r="AV242" s="13" t="s">
        <v>87</v>
      </c>
      <c r="AW242" s="13" t="s">
        <v>35</v>
      </c>
      <c r="AX242" s="13" t="s">
        <v>74</v>
      </c>
      <c r="AY242" s="157" t="s">
        <v>135</v>
      </c>
    </row>
    <row r="243" spans="2:51" s="13" customFormat="1" ht="11.25">
      <c r="B243" s="156"/>
      <c r="D243" s="150" t="s">
        <v>147</v>
      </c>
      <c r="E243" s="157" t="s">
        <v>19</v>
      </c>
      <c r="F243" s="158" t="s">
        <v>306</v>
      </c>
      <c r="H243" s="159">
        <v>32.448</v>
      </c>
      <c r="I243" s="160"/>
      <c r="L243" s="156"/>
      <c r="M243" s="161"/>
      <c r="T243" s="162"/>
      <c r="AT243" s="157" t="s">
        <v>147</v>
      </c>
      <c r="AU243" s="157" t="s">
        <v>87</v>
      </c>
      <c r="AV243" s="13" t="s">
        <v>87</v>
      </c>
      <c r="AW243" s="13" t="s">
        <v>35</v>
      </c>
      <c r="AX243" s="13" t="s">
        <v>74</v>
      </c>
      <c r="AY243" s="157" t="s">
        <v>135</v>
      </c>
    </row>
    <row r="244" spans="2:51" s="13" customFormat="1" ht="11.25">
      <c r="B244" s="156"/>
      <c r="D244" s="150" t="s">
        <v>147</v>
      </c>
      <c r="E244" s="157" t="s">
        <v>19</v>
      </c>
      <c r="F244" s="158" t="s">
        <v>307</v>
      </c>
      <c r="H244" s="159">
        <v>6.122</v>
      </c>
      <c r="I244" s="160"/>
      <c r="L244" s="156"/>
      <c r="M244" s="161"/>
      <c r="T244" s="162"/>
      <c r="AT244" s="157" t="s">
        <v>147</v>
      </c>
      <c r="AU244" s="157" t="s">
        <v>87</v>
      </c>
      <c r="AV244" s="13" t="s">
        <v>87</v>
      </c>
      <c r="AW244" s="13" t="s">
        <v>35</v>
      </c>
      <c r="AX244" s="13" t="s">
        <v>74</v>
      </c>
      <c r="AY244" s="157" t="s">
        <v>135</v>
      </c>
    </row>
    <row r="245" spans="2:51" s="14" customFormat="1" ht="11.25">
      <c r="B245" s="163"/>
      <c r="D245" s="150" t="s">
        <v>147</v>
      </c>
      <c r="E245" s="164" t="s">
        <v>19</v>
      </c>
      <c r="F245" s="165" t="s">
        <v>151</v>
      </c>
      <c r="H245" s="166">
        <v>240.97000000000003</v>
      </c>
      <c r="I245" s="167"/>
      <c r="L245" s="163"/>
      <c r="M245" s="168"/>
      <c r="T245" s="169"/>
      <c r="AT245" s="164" t="s">
        <v>147</v>
      </c>
      <c r="AU245" s="164" t="s">
        <v>87</v>
      </c>
      <c r="AV245" s="14" t="s">
        <v>143</v>
      </c>
      <c r="AW245" s="14" t="s">
        <v>35</v>
      </c>
      <c r="AX245" s="14" t="s">
        <v>81</v>
      </c>
      <c r="AY245" s="164" t="s">
        <v>135</v>
      </c>
    </row>
    <row r="246" spans="2:65" s="1" customFormat="1" ht="16.5" customHeight="1">
      <c r="B246" s="33"/>
      <c r="C246" s="178" t="s">
        <v>308</v>
      </c>
      <c r="D246" s="178" t="s">
        <v>258</v>
      </c>
      <c r="E246" s="179" t="s">
        <v>309</v>
      </c>
      <c r="F246" s="180" t="s">
        <v>310</v>
      </c>
      <c r="G246" s="181" t="s">
        <v>156</v>
      </c>
      <c r="H246" s="182">
        <v>656.48</v>
      </c>
      <c r="I246" s="183"/>
      <c r="J246" s="184">
        <f>ROUND(I246*H246,2)</f>
        <v>0</v>
      </c>
      <c r="K246" s="180" t="s">
        <v>142</v>
      </c>
      <c r="L246" s="185"/>
      <c r="M246" s="186" t="s">
        <v>19</v>
      </c>
      <c r="N246" s="187" t="s">
        <v>46</v>
      </c>
      <c r="P246" s="141">
        <f>O246*H246</f>
        <v>0</v>
      </c>
      <c r="Q246" s="141">
        <v>0.008</v>
      </c>
      <c r="R246" s="141">
        <f>Q246*H246</f>
        <v>5.2518400000000005</v>
      </c>
      <c r="S246" s="141">
        <v>0</v>
      </c>
      <c r="T246" s="142">
        <f>S246*H246</f>
        <v>0</v>
      </c>
      <c r="AR246" s="143" t="s">
        <v>242</v>
      </c>
      <c r="AT246" s="143" t="s">
        <v>258</v>
      </c>
      <c r="AU246" s="143" t="s">
        <v>87</v>
      </c>
      <c r="AY246" s="18" t="s">
        <v>135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87</v>
      </c>
      <c r="BK246" s="144">
        <f>ROUND(I246*H246,2)</f>
        <v>0</v>
      </c>
      <c r="BL246" s="18" t="s">
        <v>143</v>
      </c>
      <c r="BM246" s="143" t="s">
        <v>311</v>
      </c>
    </row>
    <row r="247" spans="2:51" s="13" customFormat="1" ht="11.25">
      <c r="B247" s="156"/>
      <c r="D247" s="150" t="s">
        <v>147</v>
      </c>
      <c r="E247" s="157" t="s">
        <v>19</v>
      </c>
      <c r="F247" s="158" t="s">
        <v>312</v>
      </c>
      <c r="H247" s="159">
        <v>625.219</v>
      </c>
      <c r="I247" s="160"/>
      <c r="L247" s="156"/>
      <c r="M247" s="161"/>
      <c r="T247" s="162"/>
      <c r="AT247" s="157" t="s">
        <v>147</v>
      </c>
      <c r="AU247" s="157" t="s">
        <v>87</v>
      </c>
      <c r="AV247" s="13" t="s">
        <v>87</v>
      </c>
      <c r="AW247" s="13" t="s">
        <v>35</v>
      </c>
      <c r="AX247" s="13" t="s">
        <v>74</v>
      </c>
      <c r="AY247" s="157" t="s">
        <v>135</v>
      </c>
    </row>
    <row r="248" spans="2:51" s="14" customFormat="1" ht="11.25">
      <c r="B248" s="163"/>
      <c r="D248" s="150" t="s">
        <v>147</v>
      </c>
      <c r="E248" s="164" t="s">
        <v>19</v>
      </c>
      <c r="F248" s="165" t="s">
        <v>151</v>
      </c>
      <c r="H248" s="166">
        <v>625.219</v>
      </c>
      <c r="I248" s="167"/>
      <c r="L248" s="163"/>
      <c r="M248" s="168"/>
      <c r="T248" s="169"/>
      <c r="AT248" s="164" t="s">
        <v>147</v>
      </c>
      <c r="AU248" s="164" t="s">
        <v>87</v>
      </c>
      <c r="AV248" s="14" t="s">
        <v>143</v>
      </c>
      <c r="AW248" s="14" t="s">
        <v>35</v>
      </c>
      <c r="AX248" s="14" t="s">
        <v>81</v>
      </c>
      <c r="AY248" s="164" t="s">
        <v>135</v>
      </c>
    </row>
    <row r="249" spans="2:51" s="13" customFormat="1" ht="11.25">
      <c r="B249" s="156"/>
      <c r="D249" s="150" t="s">
        <v>147</v>
      </c>
      <c r="F249" s="158" t="s">
        <v>313</v>
      </c>
      <c r="H249" s="159">
        <v>656.48</v>
      </c>
      <c r="I249" s="160"/>
      <c r="L249" s="156"/>
      <c r="M249" s="161"/>
      <c r="T249" s="162"/>
      <c r="AT249" s="157" t="s">
        <v>147</v>
      </c>
      <c r="AU249" s="157" t="s">
        <v>87</v>
      </c>
      <c r="AV249" s="13" t="s">
        <v>87</v>
      </c>
      <c r="AW249" s="13" t="s">
        <v>4</v>
      </c>
      <c r="AX249" s="13" t="s">
        <v>81</v>
      </c>
      <c r="AY249" s="157" t="s">
        <v>135</v>
      </c>
    </row>
    <row r="250" spans="2:65" s="1" customFormat="1" ht="37.9" customHeight="1">
      <c r="B250" s="33"/>
      <c r="C250" s="132" t="s">
        <v>314</v>
      </c>
      <c r="D250" s="132" t="s">
        <v>138</v>
      </c>
      <c r="E250" s="133" t="s">
        <v>315</v>
      </c>
      <c r="F250" s="134" t="s">
        <v>316</v>
      </c>
      <c r="G250" s="135" t="s">
        <v>156</v>
      </c>
      <c r="H250" s="136">
        <v>2260.734</v>
      </c>
      <c r="I250" s="137"/>
      <c r="J250" s="138">
        <f>ROUND(I250*H250,2)</f>
        <v>0</v>
      </c>
      <c r="K250" s="134" t="s">
        <v>142</v>
      </c>
      <c r="L250" s="33"/>
      <c r="M250" s="139" t="s">
        <v>19</v>
      </c>
      <c r="N250" s="140" t="s">
        <v>46</v>
      </c>
      <c r="P250" s="141">
        <f>O250*H250</f>
        <v>0</v>
      </c>
      <c r="Q250" s="141">
        <v>0.01152</v>
      </c>
      <c r="R250" s="141">
        <f>Q250*H250</f>
        <v>26.04365568</v>
      </c>
      <c r="S250" s="141">
        <v>0</v>
      </c>
      <c r="T250" s="142">
        <f>S250*H250</f>
        <v>0</v>
      </c>
      <c r="AR250" s="143" t="s">
        <v>143</v>
      </c>
      <c r="AT250" s="143" t="s">
        <v>138</v>
      </c>
      <c r="AU250" s="143" t="s">
        <v>87</v>
      </c>
      <c r="AY250" s="18" t="s">
        <v>135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8" t="s">
        <v>87</v>
      </c>
      <c r="BK250" s="144">
        <f>ROUND(I250*H250,2)</f>
        <v>0</v>
      </c>
      <c r="BL250" s="18" t="s">
        <v>143</v>
      </c>
      <c r="BM250" s="143" t="s">
        <v>317</v>
      </c>
    </row>
    <row r="251" spans="2:47" s="1" customFormat="1" ht="11.25">
      <c r="B251" s="33"/>
      <c r="D251" s="145" t="s">
        <v>145</v>
      </c>
      <c r="F251" s="146" t="s">
        <v>318</v>
      </c>
      <c r="I251" s="147"/>
      <c r="L251" s="33"/>
      <c r="M251" s="148"/>
      <c r="T251" s="54"/>
      <c r="AT251" s="18" t="s">
        <v>145</v>
      </c>
      <c r="AU251" s="18" t="s">
        <v>87</v>
      </c>
    </row>
    <row r="252" spans="2:51" s="12" customFormat="1" ht="11.25">
      <c r="B252" s="149"/>
      <c r="D252" s="150" t="s">
        <v>147</v>
      </c>
      <c r="E252" s="151" t="s">
        <v>19</v>
      </c>
      <c r="F252" s="152" t="s">
        <v>319</v>
      </c>
      <c r="H252" s="151" t="s">
        <v>19</v>
      </c>
      <c r="I252" s="153"/>
      <c r="L252" s="149"/>
      <c r="M252" s="154"/>
      <c r="T252" s="155"/>
      <c r="AT252" s="151" t="s">
        <v>147</v>
      </c>
      <c r="AU252" s="151" t="s">
        <v>87</v>
      </c>
      <c r="AV252" s="12" t="s">
        <v>81</v>
      </c>
      <c r="AW252" s="12" t="s">
        <v>35</v>
      </c>
      <c r="AX252" s="12" t="s">
        <v>74</v>
      </c>
      <c r="AY252" s="151" t="s">
        <v>135</v>
      </c>
    </row>
    <row r="253" spans="2:51" s="12" customFormat="1" ht="11.25">
      <c r="B253" s="149"/>
      <c r="D253" s="150" t="s">
        <v>147</v>
      </c>
      <c r="E253" s="151" t="s">
        <v>19</v>
      </c>
      <c r="F253" s="152" t="s">
        <v>320</v>
      </c>
      <c r="H253" s="151" t="s">
        <v>19</v>
      </c>
      <c r="I253" s="153"/>
      <c r="L253" s="149"/>
      <c r="M253" s="154"/>
      <c r="T253" s="155"/>
      <c r="AT253" s="151" t="s">
        <v>147</v>
      </c>
      <c r="AU253" s="151" t="s">
        <v>87</v>
      </c>
      <c r="AV253" s="12" t="s">
        <v>81</v>
      </c>
      <c r="AW253" s="12" t="s">
        <v>35</v>
      </c>
      <c r="AX253" s="12" t="s">
        <v>74</v>
      </c>
      <c r="AY253" s="151" t="s">
        <v>135</v>
      </c>
    </row>
    <row r="254" spans="2:51" s="13" customFormat="1" ht="11.25">
      <c r="B254" s="156"/>
      <c r="D254" s="150" t="s">
        <v>147</v>
      </c>
      <c r="E254" s="157" t="s">
        <v>19</v>
      </c>
      <c r="F254" s="158" t="s">
        <v>321</v>
      </c>
      <c r="H254" s="159">
        <v>2723.62</v>
      </c>
      <c r="I254" s="160"/>
      <c r="L254" s="156"/>
      <c r="M254" s="161"/>
      <c r="T254" s="162"/>
      <c r="AT254" s="157" t="s">
        <v>147</v>
      </c>
      <c r="AU254" s="157" t="s">
        <v>87</v>
      </c>
      <c r="AV254" s="13" t="s">
        <v>87</v>
      </c>
      <c r="AW254" s="13" t="s">
        <v>35</v>
      </c>
      <c r="AX254" s="13" t="s">
        <v>74</v>
      </c>
      <c r="AY254" s="157" t="s">
        <v>135</v>
      </c>
    </row>
    <row r="255" spans="2:51" s="12" customFormat="1" ht="11.25">
      <c r="B255" s="149"/>
      <c r="D255" s="150" t="s">
        <v>147</v>
      </c>
      <c r="E255" s="151" t="s">
        <v>19</v>
      </c>
      <c r="F255" s="152" t="s">
        <v>159</v>
      </c>
      <c r="H255" s="151" t="s">
        <v>19</v>
      </c>
      <c r="I255" s="153"/>
      <c r="L255" s="149"/>
      <c r="M255" s="154"/>
      <c r="T255" s="155"/>
      <c r="AT255" s="151" t="s">
        <v>147</v>
      </c>
      <c r="AU255" s="151" t="s">
        <v>87</v>
      </c>
      <c r="AV255" s="12" t="s">
        <v>81</v>
      </c>
      <c r="AW255" s="12" t="s">
        <v>35</v>
      </c>
      <c r="AX255" s="12" t="s">
        <v>74</v>
      </c>
      <c r="AY255" s="151" t="s">
        <v>135</v>
      </c>
    </row>
    <row r="256" spans="2:51" s="13" customFormat="1" ht="11.25">
      <c r="B256" s="156"/>
      <c r="D256" s="150" t="s">
        <v>147</v>
      </c>
      <c r="E256" s="157" t="s">
        <v>19</v>
      </c>
      <c r="F256" s="158" t="s">
        <v>322</v>
      </c>
      <c r="H256" s="159">
        <v>110.6</v>
      </c>
      <c r="I256" s="160"/>
      <c r="L256" s="156"/>
      <c r="M256" s="161"/>
      <c r="T256" s="162"/>
      <c r="AT256" s="157" t="s">
        <v>147</v>
      </c>
      <c r="AU256" s="157" t="s">
        <v>87</v>
      </c>
      <c r="AV256" s="13" t="s">
        <v>87</v>
      </c>
      <c r="AW256" s="13" t="s">
        <v>35</v>
      </c>
      <c r="AX256" s="13" t="s">
        <v>74</v>
      </c>
      <c r="AY256" s="157" t="s">
        <v>135</v>
      </c>
    </row>
    <row r="257" spans="2:51" s="12" customFormat="1" ht="11.25">
      <c r="B257" s="149"/>
      <c r="D257" s="150" t="s">
        <v>147</v>
      </c>
      <c r="E257" s="151" t="s">
        <v>19</v>
      </c>
      <c r="F257" s="152" t="s">
        <v>323</v>
      </c>
      <c r="H257" s="151" t="s">
        <v>19</v>
      </c>
      <c r="I257" s="153"/>
      <c r="L257" s="149"/>
      <c r="M257" s="154"/>
      <c r="T257" s="155"/>
      <c r="AT257" s="151" t="s">
        <v>147</v>
      </c>
      <c r="AU257" s="151" t="s">
        <v>87</v>
      </c>
      <c r="AV257" s="12" t="s">
        <v>81</v>
      </c>
      <c r="AW257" s="12" t="s">
        <v>35</v>
      </c>
      <c r="AX257" s="12" t="s">
        <v>74</v>
      </c>
      <c r="AY257" s="151" t="s">
        <v>135</v>
      </c>
    </row>
    <row r="258" spans="2:51" s="13" customFormat="1" ht="11.25">
      <c r="B258" s="156"/>
      <c r="D258" s="150" t="s">
        <v>147</v>
      </c>
      <c r="E258" s="157" t="s">
        <v>19</v>
      </c>
      <c r="F258" s="158" t="s">
        <v>324</v>
      </c>
      <c r="H258" s="159">
        <v>-91.89</v>
      </c>
      <c r="I258" s="160"/>
      <c r="L258" s="156"/>
      <c r="M258" s="161"/>
      <c r="T258" s="162"/>
      <c r="AT258" s="157" t="s">
        <v>147</v>
      </c>
      <c r="AU258" s="157" t="s">
        <v>87</v>
      </c>
      <c r="AV258" s="13" t="s">
        <v>87</v>
      </c>
      <c r="AW258" s="13" t="s">
        <v>35</v>
      </c>
      <c r="AX258" s="13" t="s">
        <v>74</v>
      </c>
      <c r="AY258" s="157" t="s">
        <v>135</v>
      </c>
    </row>
    <row r="259" spans="2:51" s="12" customFormat="1" ht="11.25">
      <c r="B259" s="149"/>
      <c r="D259" s="150" t="s">
        <v>147</v>
      </c>
      <c r="E259" s="151" t="s">
        <v>19</v>
      </c>
      <c r="F259" s="152" t="s">
        <v>325</v>
      </c>
      <c r="H259" s="151" t="s">
        <v>19</v>
      </c>
      <c r="I259" s="153"/>
      <c r="L259" s="149"/>
      <c r="M259" s="154"/>
      <c r="T259" s="155"/>
      <c r="AT259" s="151" t="s">
        <v>147</v>
      </c>
      <c r="AU259" s="151" t="s">
        <v>87</v>
      </c>
      <c r="AV259" s="12" t="s">
        <v>81</v>
      </c>
      <c r="AW259" s="12" t="s">
        <v>35</v>
      </c>
      <c r="AX259" s="12" t="s">
        <v>74</v>
      </c>
      <c r="AY259" s="151" t="s">
        <v>135</v>
      </c>
    </row>
    <row r="260" spans="2:51" s="13" customFormat="1" ht="11.25">
      <c r="B260" s="156"/>
      <c r="D260" s="150" t="s">
        <v>147</v>
      </c>
      <c r="E260" s="157" t="s">
        <v>19</v>
      </c>
      <c r="F260" s="158" t="s">
        <v>326</v>
      </c>
      <c r="H260" s="159">
        <v>-34.98</v>
      </c>
      <c r="I260" s="160"/>
      <c r="L260" s="156"/>
      <c r="M260" s="161"/>
      <c r="T260" s="162"/>
      <c r="AT260" s="157" t="s">
        <v>147</v>
      </c>
      <c r="AU260" s="157" t="s">
        <v>87</v>
      </c>
      <c r="AV260" s="13" t="s">
        <v>87</v>
      </c>
      <c r="AW260" s="13" t="s">
        <v>35</v>
      </c>
      <c r="AX260" s="13" t="s">
        <v>74</v>
      </c>
      <c r="AY260" s="157" t="s">
        <v>135</v>
      </c>
    </row>
    <row r="261" spans="2:51" s="15" customFormat="1" ht="11.25">
      <c r="B261" s="170"/>
      <c r="D261" s="150" t="s">
        <v>147</v>
      </c>
      <c r="E261" s="171" t="s">
        <v>19</v>
      </c>
      <c r="F261" s="172" t="s">
        <v>165</v>
      </c>
      <c r="H261" s="173">
        <v>2707.35</v>
      </c>
      <c r="I261" s="174"/>
      <c r="L261" s="170"/>
      <c r="M261" s="175"/>
      <c r="T261" s="176"/>
      <c r="AT261" s="171" t="s">
        <v>147</v>
      </c>
      <c r="AU261" s="171" t="s">
        <v>87</v>
      </c>
      <c r="AV261" s="15" t="s">
        <v>136</v>
      </c>
      <c r="AW261" s="15" t="s">
        <v>35</v>
      </c>
      <c r="AX261" s="15" t="s">
        <v>74</v>
      </c>
      <c r="AY261" s="171" t="s">
        <v>135</v>
      </c>
    </row>
    <row r="262" spans="2:51" s="12" customFormat="1" ht="11.25">
      <c r="B262" s="149"/>
      <c r="D262" s="150" t="s">
        <v>147</v>
      </c>
      <c r="E262" s="151" t="s">
        <v>19</v>
      </c>
      <c r="F262" s="152" t="s">
        <v>187</v>
      </c>
      <c r="H262" s="151" t="s">
        <v>19</v>
      </c>
      <c r="I262" s="153"/>
      <c r="L262" s="149"/>
      <c r="M262" s="154"/>
      <c r="T262" s="155"/>
      <c r="AT262" s="151" t="s">
        <v>147</v>
      </c>
      <c r="AU262" s="151" t="s">
        <v>87</v>
      </c>
      <c r="AV262" s="12" t="s">
        <v>81</v>
      </c>
      <c r="AW262" s="12" t="s">
        <v>35</v>
      </c>
      <c r="AX262" s="12" t="s">
        <v>74</v>
      </c>
      <c r="AY262" s="151" t="s">
        <v>135</v>
      </c>
    </row>
    <row r="263" spans="2:51" s="13" customFormat="1" ht="11.25">
      <c r="B263" s="156"/>
      <c r="D263" s="150" t="s">
        <v>147</v>
      </c>
      <c r="E263" s="157" t="s">
        <v>19</v>
      </c>
      <c r="F263" s="158" t="s">
        <v>188</v>
      </c>
      <c r="H263" s="159">
        <v>-11.25</v>
      </c>
      <c r="I263" s="160"/>
      <c r="L263" s="156"/>
      <c r="M263" s="161"/>
      <c r="T263" s="162"/>
      <c r="AT263" s="157" t="s">
        <v>147</v>
      </c>
      <c r="AU263" s="157" t="s">
        <v>87</v>
      </c>
      <c r="AV263" s="13" t="s">
        <v>87</v>
      </c>
      <c r="AW263" s="13" t="s">
        <v>35</v>
      </c>
      <c r="AX263" s="13" t="s">
        <v>74</v>
      </c>
      <c r="AY263" s="157" t="s">
        <v>135</v>
      </c>
    </row>
    <row r="264" spans="2:51" s="13" customFormat="1" ht="11.25">
      <c r="B264" s="156"/>
      <c r="D264" s="150" t="s">
        <v>147</v>
      </c>
      <c r="E264" s="157" t="s">
        <v>19</v>
      </c>
      <c r="F264" s="158" t="s">
        <v>189</v>
      </c>
      <c r="H264" s="159">
        <v>-0.636</v>
      </c>
      <c r="I264" s="160"/>
      <c r="L264" s="156"/>
      <c r="M264" s="161"/>
      <c r="T264" s="162"/>
      <c r="AT264" s="157" t="s">
        <v>147</v>
      </c>
      <c r="AU264" s="157" t="s">
        <v>87</v>
      </c>
      <c r="AV264" s="13" t="s">
        <v>87</v>
      </c>
      <c r="AW264" s="13" t="s">
        <v>35</v>
      </c>
      <c r="AX264" s="13" t="s">
        <v>74</v>
      </c>
      <c r="AY264" s="157" t="s">
        <v>135</v>
      </c>
    </row>
    <row r="265" spans="2:51" s="13" customFormat="1" ht="11.25">
      <c r="B265" s="156"/>
      <c r="D265" s="150" t="s">
        <v>147</v>
      </c>
      <c r="E265" s="157" t="s">
        <v>19</v>
      </c>
      <c r="F265" s="158" t="s">
        <v>190</v>
      </c>
      <c r="H265" s="159">
        <v>-0.75</v>
      </c>
      <c r="I265" s="160"/>
      <c r="L265" s="156"/>
      <c r="M265" s="161"/>
      <c r="T265" s="162"/>
      <c r="AT265" s="157" t="s">
        <v>147</v>
      </c>
      <c r="AU265" s="157" t="s">
        <v>87</v>
      </c>
      <c r="AV265" s="13" t="s">
        <v>87</v>
      </c>
      <c r="AW265" s="13" t="s">
        <v>35</v>
      </c>
      <c r="AX265" s="13" t="s">
        <v>74</v>
      </c>
      <c r="AY265" s="157" t="s">
        <v>135</v>
      </c>
    </row>
    <row r="266" spans="2:51" s="13" customFormat="1" ht="11.25">
      <c r="B266" s="156"/>
      <c r="D266" s="150" t="s">
        <v>147</v>
      </c>
      <c r="E266" s="157" t="s">
        <v>19</v>
      </c>
      <c r="F266" s="158" t="s">
        <v>191</v>
      </c>
      <c r="H266" s="159">
        <v>-3.3</v>
      </c>
      <c r="I266" s="160"/>
      <c r="L266" s="156"/>
      <c r="M266" s="161"/>
      <c r="T266" s="162"/>
      <c r="AT266" s="157" t="s">
        <v>147</v>
      </c>
      <c r="AU266" s="157" t="s">
        <v>87</v>
      </c>
      <c r="AV266" s="13" t="s">
        <v>87</v>
      </c>
      <c r="AW266" s="13" t="s">
        <v>35</v>
      </c>
      <c r="AX266" s="13" t="s">
        <v>74</v>
      </c>
      <c r="AY266" s="157" t="s">
        <v>135</v>
      </c>
    </row>
    <row r="267" spans="2:51" s="13" customFormat="1" ht="11.25">
      <c r="B267" s="156"/>
      <c r="D267" s="150" t="s">
        <v>147</v>
      </c>
      <c r="E267" s="157" t="s">
        <v>19</v>
      </c>
      <c r="F267" s="158" t="s">
        <v>192</v>
      </c>
      <c r="H267" s="159">
        <v>-3</v>
      </c>
      <c r="I267" s="160"/>
      <c r="L267" s="156"/>
      <c r="M267" s="161"/>
      <c r="T267" s="162"/>
      <c r="AT267" s="157" t="s">
        <v>147</v>
      </c>
      <c r="AU267" s="157" t="s">
        <v>87</v>
      </c>
      <c r="AV267" s="13" t="s">
        <v>87</v>
      </c>
      <c r="AW267" s="13" t="s">
        <v>35</v>
      </c>
      <c r="AX267" s="13" t="s">
        <v>74</v>
      </c>
      <c r="AY267" s="157" t="s">
        <v>135</v>
      </c>
    </row>
    <row r="268" spans="2:51" s="15" customFormat="1" ht="11.25">
      <c r="B268" s="170"/>
      <c r="D268" s="150" t="s">
        <v>147</v>
      </c>
      <c r="E268" s="171" t="s">
        <v>19</v>
      </c>
      <c r="F268" s="172" t="s">
        <v>165</v>
      </c>
      <c r="H268" s="173">
        <v>-18.936</v>
      </c>
      <c r="I268" s="174"/>
      <c r="L268" s="170"/>
      <c r="M268" s="175"/>
      <c r="T268" s="176"/>
      <c r="AT268" s="171" t="s">
        <v>147</v>
      </c>
      <c r="AU268" s="171" t="s">
        <v>87</v>
      </c>
      <c r="AV268" s="15" t="s">
        <v>136</v>
      </c>
      <c r="AW268" s="15" t="s">
        <v>35</v>
      </c>
      <c r="AX268" s="15" t="s">
        <v>74</v>
      </c>
      <c r="AY268" s="171" t="s">
        <v>135</v>
      </c>
    </row>
    <row r="269" spans="2:51" s="12" customFormat="1" ht="11.25">
      <c r="B269" s="149"/>
      <c r="D269" s="150" t="s">
        <v>147</v>
      </c>
      <c r="E269" s="151" t="s">
        <v>19</v>
      </c>
      <c r="F269" s="152" t="s">
        <v>193</v>
      </c>
      <c r="H269" s="151" t="s">
        <v>19</v>
      </c>
      <c r="I269" s="153"/>
      <c r="L269" s="149"/>
      <c r="M269" s="154"/>
      <c r="T269" s="155"/>
      <c r="AT269" s="151" t="s">
        <v>147</v>
      </c>
      <c r="AU269" s="151" t="s">
        <v>87</v>
      </c>
      <c r="AV269" s="12" t="s">
        <v>81</v>
      </c>
      <c r="AW269" s="12" t="s">
        <v>35</v>
      </c>
      <c r="AX269" s="12" t="s">
        <v>74</v>
      </c>
      <c r="AY269" s="151" t="s">
        <v>135</v>
      </c>
    </row>
    <row r="270" spans="2:51" s="13" customFormat="1" ht="11.25">
      <c r="B270" s="156"/>
      <c r="D270" s="150" t="s">
        <v>147</v>
      </c>
      <c r="E270" s="157" t="s">
        <v>19</v>
      </c>
      <c r="F270" s="158" t="s">
        <v>194</v>
      </c>
      <c r="H270" s="159">
        <v>-17.28</v>
      </c>
      <c r="I270" s="160"/>
      <c r="L270" s="156"/>
      <c r="M270" s="161"/>
      <c r="T270" s="162"/>
      <c r="AT270" s="157" t="s">
        <v>147</v>
      </c>
      <c r="AU270" s="157" t="s">
        <v>87</v>
      </c>
      <c r="AV270" s="13" t="s">
        <v>87</v>
      </c>
      <c r="AW270" s="13" t="s">
        <v>35</v>
      </c>
      <c r="AX270" s="13" t="s">
        <v>74</v>
      </c>
      <c r="AY270" s="157" t="s">
        <v>135</v>
      </c>
    </row>
    <row r="271" spans="2:51" s="13" customFormat="1" ht="11.25">
      <c r="B271" s="156"/>
      <c r="D271" s="150" t="s">
        <v>147</v>
      </c>
      <c r="E271" s="157" t="s">
        <v>19</v>
      </c>
      <c r="F271" s="158" t="s">
        <v>195</v>
      </c>
      <c r="H271" s="159">
        <v>-24.75</v>
      </c>
      <c r="I271" s="160"/>
      <c r="L271" s="156"/>
      <c r="M271" s="161"/>
      <c r="T271" s="162"/>
      <c r="AT271" s="157" t="s">
        <v>147</v>
      </c>
      <c r="AU271" s="157" t="s">
        <v>87</v>
      </c>
      <c r="AV271" s="13" t="s">
        <v>87</v>
      </c>
      <c r="AW271" s="13" t="s">
        <v>35</v>
      </c>
      <c r="AX271" s="13" t="s">
        <v>74</v>
      </c>
      <c r="AY271" s="157" t="s">
        <v>135</v>
      </c>
    </row>
    <row r="272" spans="2:51" s="13" customFormat="1" ht="11.25">
      <c r="B272" s="156"/>
      <c r="D272" s="150" t="s">
        <v>147</v>
      </c>
      <c r="E272" s="157" t="s">
        <v>19</v>
      </c>
      <c r="F272" s="158" t="s">
        <v>169</v>
      </c>
      <c r="H272" s="159">
        <v>3.15</v>
      </c>
      <c r="I272" s="160"/>
      <c r="L272" s="156"/>
      <c r="M272" s="161"/>
      <c r="T272" s="162"/>
      <c r="AT272" s="157" t="s">
        <v>147</v>
      </c>
      <c r="AU272" s="157" t="s">
        <v>87</v>
      </c>
      <c r="AV272" s="13" t="s">
        <v>87</v>
      </c>
      <c r="AW272" s="13" t="s">
        <v>35</v>
      </c>
      <c r="AX272" s="13" t="s">
        <v>74</v>
      </c>
      <c r="AY272" s="157" t="s">
        <v>135</v>
      </c>
    </row>
    <row r="273" spans="2:51" s="15" customFormat="1" ht="11.25">
      <c r="B273" s="170"/>
      <c r="D273" s="150" t="s">
        <v>147</v>
      </c>
      <c r="E273" s="171" t="s">
        <v>19</v>
      </c>
      <c r="F273" s="172" t="s">
        <v>165</v>
      </c>
      <c r="H273" s="173">
        <v>-38.88</v>
      </c>
      <c r="I273" s="174"/>
      <c r="L273" s="170"/>
      <c r="M273" s="175"/>
      <c r="T273" s="176"/>
      <c r="AT273" s="171" t="s">
        <v>147</v>
      </c>
      <c r="AU273" s="171" t="s">
        <v>87</v>
      </c>
      <c r="AV273" s="15" t="s">
        <v>136</v>
      </c>
      <c r="AW273" s="15" t="s">
        <v>35</v>
      </c>
      <c r="AX273" s="15" t="s">
        <v>74</v>
      </c>
      <c r="AY273" s="171" t="s">
        <v>135</v>
      </c>
    </row>
    <row r="274" spans="2:51" s="12" customFormat="1" ht="11.25">
      <c r="B274" s="149"/>
      <c r="D274" s="150" t="s">
        <v>147</v>
      </c>
      <c r="E274" s="151" t="s">
        <v>19</v>
      </c>
      <c r="F274" s="152" t="s">
        <v>197</v>
      </c>
      <c r="H274" s="151" t="s">
        <v>19</v>
      </c>
      <c r="I274" s="153"/>
      <c r="L274" s="149"/>
      <c r="M274" s="154"/>
      <c r="T274" s="155"/>
      <c r="AT274" s="151" t="s">
        <v>147</v>
      </c>
      <c r="AU274" s="151" t="s">
        <v>87</v>
      </c>
      <c r="AV274" s="12" t="s">
        <v>81</v>
      </c>
      <c r="AW274" s="12" t="s">
        <v>35</v>
      </c>
      <c r="AX274" s="12" t="s">
        <v>74</v>
      </c>
      <c r="AY274" s="151" t="s">
        <v>135</v>
      </c>
    </row>
    <row r="275" spans="2:51" s="13" customFormat="1" ht="11.25">
      <c r="B275" s="156"/>
      <c r="D275" s="150" t="s">
        <v>147</v>
      </c>
      <c r="E275" s="157" t="s">
        <v>19</v>
      </c>
      <c r="F275" s="158" t="s">
        <v>327</v>
      </c>
      <c r="H275" s="159">
        <v>-388.8</v>
      </c>
      <c r="I275" s="160"/>
      <c r="L275" s="156"/>
      <c r="M275" s="161"/>
      <c r="T275" s="162"/>
      <c r="AT275" s="157" t="s">
        <v>147</v>
      </c>
      <c r="AU275" s="157" t="s">
        <v>87</v>
      </c>
      <c r="AV275" s="13" t="s">
        <v>87</v>
      </c>
      <c r="AW275" s="13" t="s">
        <v>35</v>
      </c>
      <c r="AX275" s="13" t="s">
        <v>74</v>
      </c>
      <c r="AY275" s="157" t="s">
        <v>135</v>
      </c>
    </row>
    <row r="276" spans="2:51" s="14" customFormat="1" ht="11.25">
      <c r="B276" s="163"/>
      <c r="D276" s="150" t="s">
        <v>147</v>
      </c>
      <c r="E276" s="164" t="s">
        <v>19</v>
      </c>
      <c r="F276" s="165" t="s">
        <v>151</v>
      </c>
      <c r="H276" s="166">
        <v>2260.7339999999995</v>
      </c>
      <c r="I276" s="167"/>
      <c r="L276" s="163"/>
      <c r="M276" s="168"/>
      <c r="T276" s="169"/>
      <c r="AT276" s="164" t="s">
        <v>147</v>
      </c>
      <c r="AU276" s="164" t="s">
        <v>87</v>
      </c>
      <c r="AV276" s="14" t="s">
        <v>143</v>
      </c>
      <c r="AW276" s="14" t="s">
        <v>35</v>
      </c>
      <c r="AX276" s="14" t="s">
        <v>81</v>
      </c>
      <c r="AY276" s="164" t="s">
        <v>135</v>
      </c>
    </row>
    <row r="277" spans="2:65" s="1" customFormat="1" ht="16.5" customHeight="1">
      <c r="B277" s="33"/>
      <c r="C277" s="178" t="s">
        <v>328</v>
      </c>
      <c r="D277" s="178" t="s">
        <v>258</v>
      </c>
      <c r="E277" s="179" t="s">
        <v>329</v>
      </c>
      <c r="F277" s="180" t="s">
        <v>330</v>
      </c>
      <c r="G277" s="181" t="s">
        <v>156</v>
      </c>
      <c r="H277" s="182">
        <v>2373.771</v>
      </c>
      <c r="I277" s="183"/>
      <c r="J277" s="184">
        <f>ROUND(I277*H277,2)</f>
        <v>0</v>
      </c>
      <c r="K277" s="180" t="s">
        <v>142</v>
      </c>
      <c r="L277" s="185"/>
      <c r="M277" s="186" t="s">
        <v>19</v>
      </c>
      <c r="N277" s="187" t="s">
        <v>46</v>
      </c>
      <c r="P277" s="141">
        <f>O277*H277</f>
        <v>0</v>
      </c>
      <c r="Q277" s="141">
        <v>0.012</v>
      </c>
      <c r="R277" s="141">
        <f>Q277*H277</f>
        <v>28.485252000000003</v>
      </c>
      <c r="S277" s="141">
        <v>0</v>
      </c>
      <c r="T277" s="142">
        <f>S277*H277</f>
        <v>0</v>
      </c>
      <c r="AR277" s="143" t="s">
        <v>242</v>
      </c>
      <c r="AT277" s="143" t="s">
        <v>258</v>
      </c>
      <c r="AU277" s="143" t="s">
        <v>87</v>
      </c>
      <c r="AY277" s="18" t="s">
        <v>135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8" t="s">
        <v>87</v>
      </c>
      <c r="BK277" s="144">
        <f>ROUND(I277*H277,2)</f>
        <v>0</v>
      </c>
      <c r="BL277" s="18" t="s">
        <v>143</v>
      </c>
      <c r="BM277" s="143" t="s">
        <v>331</v>
      </c>
    </row>
    <row r="278" spans="2:51" s="13" customFormat="1" ht="11.25">
      <c r="B278" s="156"/>
      <c r="D278" s="150" t="s">
        <v>147</v>
      </c>
      <c r="F278" s="158" t="s">
        <v>332</v>
      </c>
      <c r="H278" s="159">
        <v>2373.771</v>
      </c>
      <c r="I278" s="160"/>
      <c r="L278" s="156"/>
      <c r="M278" s="161"/>
      <c r="T278" s="162"/>
      <c r="AT278" s="157" t="s">
        <v>147</v>
      </c>
      <c r="AU278" s="157" t="s">
        <v>87</v>
      </c>
      <c r="AV278" s="13" t="s">
        <v>87</v>
      </c>
      <c r="AW278" s="13" t="s">
        <v>4</v>
      </c>
      <c r="AX278" s="13" t="s">
        <v>81</v>
      </c>
      <c r="AY278" s="157" t="s">
        <v>135</v>
      </c>
    </row>
    <row r="279" spans="2:65" s="1" customFormat="1" ht="24.2" customHeight="1">
      <c r="B279" s="33"/>
      <c r="C279" s="132" t="s">
        <v>333</v>
      </c>
      <c r="D279" s="132" t="s">
        <v>138</v>
      </c>
      <c r="E279" s="133" t="s">
        <v>334</v>
      </c>
      <c r="F279" s="134" t="s">
        <v>335</v>
      </c>
      <c r="G279" s="135" t="s">
        <v>213</v>
      </c>
      <c r="H279" s="136">
        <v>1737.153</v>
      </c>
      <c r="I279" s="137"/>
      <c r="J279" s="138">
        <f>ROUND(I279*H279,2)</f>
        <v>0</v>
      </c>
      <c r="K279" s="134" t="s">
        <v>142</v>
      </c>
      <c r="L279" s="33"/>
      <c r="M279" s="139" t="s">
        <v>19</v>
      </c>
      <c r="N279" s="140" t="s">
        <v>46</v>
      </c>
      <c r="P279" s="141">
        <f>O279*H279</f>
        <v>0</v>
      </c>
      <c r="Q279" s="141">
        <v>0.00339</v>
      </c>
      <c r="R279" s="141">
        <f>Q279*H279</f>
        <v>5.8889486699999996</v>
      </c>
      <c r="S279" s="141">
        <v>0</v>
      </c>
      <c r="T279" s="142">
        <f>S279*H279</f>
        <v>0</v>
      </c>
      <c r="AR279" s="143" t="s">
        <v>143</v>
      </c>
      <c r="AT279" s="143" t="s">
        <v>138</v>
      </c>
      <c r="AU279" s="143" t="s">
        <v>87</v>
      </c>
      <c r="AY279" s="18" t="s">
        <v>135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8" t="s">
        <v>87</v>
      </c>
      <c r="BK279" s="144">
        <f>ROUND(I279*H279,2)</f>
        <v>0</v>
      </c>
      <c r="BL279" s="18" t="s">
        <v>143</v>
      </c>
      <c r="BM279" s="143" t="s">
        <v>336</v>
      </c>
    </row>
    <row r="280" spans="2:47" s="1" customFormat="1" ht="11.25">
      <c r="B280" s="33"/>
      <c r="D280" s="145" t="s">
        <v>145</v>
      </c>
      <c r="F280" s="146" t="s">
        <v>337</v>
      </c>
      <c r="I280" s="147"/>
      <c r="L280" s="33"/>
      <c r="M280" s="148"/>
      <c r="T280" s="54"/>
      <c r="AT280" s="18" t="s">
        <v>145</v>
      </c>
      <c r="AU280" s="18" t="s">
        <v>87</v>
      </c>
    </row>
    <row r="281" spans="2:51" s="12" customFormat="1" ht="11.25">
      <c r="B281" s="149"/>
      <c r="D281" s="150" t="s">
        <v>147</v>
      </c>
      <c r="E281" s="151" t="s">
        <v>19</v>
      </c>
      <c r="F281" s="152" t="s">
        <v>199</v>
      </c>
      <c r="H281" s="151" t="s">
        <v>19</v>
      </c>
      <c r="I281" s="153"/>
      <c r="L281" s="149"/>
      <c r="M281" s="154"/>
      <c r="T281" s="155"/>
      <c r="AT281" s="151" t="s">
        <v>147</v>
      </c>
      <c r="AU281" s="151" t="s">
        <v>87</v>
      </c>
      <c r="AV281" s="12" t="s">
        <v>81</v>
      </c>
      <c r="AW281" s="12" t="s">
        <v>35</v>
      </c>
      <c r="AX281" s="12" t="s">
        <v>74</v>
      </c>
      <c r="AY281" s="151" t="s">
        <v>135</v>
      </c>
    </row>
    <row r="282" spans="2:51" s="13" customFormat="1" ht="11.25">
      <c r="B282" s="156"/>
      <c r="D282" s="150" t="s">
        <v>147</v>
      </c>
      <c r="E282" s="157" t="s">
        <v>19</v>
      </c>
      <c r="F282" s="158" t="s">
        <v>338</v>
      </c>
      <c r="H282" s="159">
        <v>45</v>
      </c>
      <c r="I282" s="160"/>
      <c r="L282" s="156"/>
      <c r="M282" s="161"/>
      <c r="T282" s="162"/>
      <c r="AT282" s="157" t="s">
        <v>147</v>
      </c>
      <c r="AU282" s="157" t="s">
        <v>87</v>
      </c>
      <c r="AV282" s="13" t="s">
        <v>87</v>
      </c>
      <c r="AW282" s="13" t="s">
        <v>35</v>
      </c>
      <c r="AX282" s="13" t="s">
        <v>74</v>
      </c>
      <c r="AY282" s="157" t="s">
        <v>135</v>
      </c>
    </row>
    <row r="283" spans="2:51" s="13" customFormat="1" ht="11.25">
      <c r="B283" s="156"/>
      <c r="D283" s="150" t="s">
        <v>147</v>
      </c>
      <c r="E283" s="157" t="s">
        <v>19</v>
      </c>
      <c r="F283" s="158" t="s">
        <v>339</v>
      </c>
      <c r="H283" s="159">
        <v>1.413</v>
      </c>
      <c r="I283" s="160"/>
      <c r="L283" s="156"/>
      <c r="M283" s="161"/>
      <c r="T283" s="162"/>
      <c r="AT283" s="157" t="s">
        <v>147</v>
      </c>
      <c r="AU283" s="157" t="s">
        <v>87</v>
      </c>
      <c r="AV283" s="13" t="s">
        <v>87</v>
      </c>
      <c r="AW283" s="13" t="s">
        <v>35</v>
      </c>
      <c r="AX283" s="13" t="s">
        <v>74</v>
      </c>
      <c r="AY283" s="157" t="s">
        <v>135</v>
      </c>
    </row>
    <row r="284" spans="2:51" s="13" customFormat="1" ht="11.25">
      <c r="B284" s="156"/>
      <c r="D284" s="150" t="s">
        <v>147</v>
      </c>
      <c r="E284" s="157" t="s">
        <v>19</v>
      </c>
      <c r="F284" s="158" t="s">
        <v>217</v>
      </c>
      <c r="H284" s="159">
        <v>5</v>
      </c>
      <c r="I284" s="160"/>
      <c r="L284" s="156"/>
      <c r="M284" s="161"/>
      <c r="T284" s="162"/>
      <c r="AT284" s="157" t="s">
        <v>147</v>
      </c>
      <c r="AU284" s="157" t="s">
        <v>87</v>
      </c>
      <c r="AV284" s="13" t="s">
        <v>87</v>
      </c>
      <c r="AW284" s="13" t="s">
        <v>35</v>
      </c>
      <c r="AX284" s="13" t="s">
        <v>74</v>
      </c>
      <c r="AY284" s="157" t="s">
        <v>135</v>
      </c>
    </row>
    <row r="285" spans="2:51" s="13" customFormat="1" ht="11.25">
      <c r="B285" s="156"/>
      <c r="D285" s="150" t="s">
        <v>147</v>
      </c>
      <c r="E285" s="157" t="s">
        <v>19</v>
      </c>
      <c r="F285" s="158" t="s">
        <v>340</v>
      </c>
      <c r="H285" s="159">
        <v>5.9</v>
      </c>
      <c r="I285" s="160"/>
      <c r="L285" s="156"/>
      <c r="M285" s="161"/>
      <c r="T285" s="162"/>
      <c r="AT285" s="157" t="s">
        <v>147</v>
      </c>
      <c r="AU285" s="157" t="s">
        <v>87</v>
      </c>
      <c r="AV285" s="13" t="s">
        <v>87</v>
      </c>
      <c r="AW285" s="13" t="s">
        <v>35</v>
      </c>
      <c r="AX285" s="13" t="s">
        <v>74</v>
      </c>
      <c r="AY285" s="157" t="s">
        <v>135</v>
      </c>
    </row>
    <row r="286" spans="2:51" s="13" customFormat="1" ht="11.25">
      <c r="B286" s="156"/>
      <c r="D286" s="150" t="s">
        <v>147</v>
      </c>
      <c r="E286" s="157" t="s">
        <v>19</v>
      </c>
      <c r="F286" s="158" t="s">
        <v>341</v>
      </c>
      <c r="H286" s="159">
        <v>14</v>
      </c>
      <c r="I286" s="160"/>
      <c r="L286" s="156"/>
      <c r="M286" s="161"/>
      <c r="T286" s="162"/>
      <c r="AT286" s="157" t="s">
        <v>147</v>
      </c>
      <c r="AU286" s="157" t="s">
        <v>87</v>
      </c>
      <c r="AV286" s="13" t="s">
        <v>87</v>
      </c>
      <c r="AW286" s="13" t="s">
        <v>35</v>
      </c>
      <c r="AX286" s="13" t="s">
        <v>74</v>
      </c>
      <c r="AY286" s="157" t="s">
        <v>135</v>
      </c>
    </row>
    <row r="287" spans="2:51" s="15" customFormat="1" ht="11.25">
      <c r="B287" s="170"/>
      <c r="D287" s="150" t="s">
        <v>147</v>
      </c>
      <c r="E287" s="171" t="s">
        <v>19</v>
      </c>
      <c r="F287" s="172" t="s">
        <v>165</v>
      </c>
      <c r="H287" s="173">
        <v>71.31299999999999</v>
      </c>
      <c r="I287" s="174"/>
      <c r="L287" s="170"/>
      <c r="M287" s="175"/>
      <c r="T287" s="176"/>
      <c r="AT287" s="171" t="s">
        <v>147</v>
      </c>
      <c r="AU287" s="171" t="s">
        <v>87</v>
      </c>
      <c r="AV287" s="15" t="s">
        <v>136</v>
      </c>
      <c r="AW287" s="15" t="s">
        <v>35</v>
      </c>
      <c r="AX287" s="15" t="s">
        <v>74</v>
      </c>
      <c r="AY287" s="171" t="s">
        <v>135</v>
      </c>
    </row>
    <row r="288" spans="2:51" s="12" customFormat="1" ht="11.25">
      <c r="B288" s="149"/>
      <c r="D288" s="150" t="s">
        <v>147</v>
      </c>
      <c r="E288" s="151" t="s">
        <v>19</v>
      </c>
      <c r="F288" s="152" t="s">
        <v>205</v>
      </c>
      <c r="H288" s="151" t="s">
        <v>19</v>
      </c>
      <c r="I288" s="153"/>
      <c r="L288" s="149"/>
      <c r="M288" s="154"/>
      <c r="T288" s="155"/>
      <c r="AT288" s="151" t="s">
        <v>147</v>
      </c>
      <c r="AU288" s="151" t="s">
        <v>87</v>
      </c>
      <c r="AV288" s="12" t="s">
        <v>81</v>
      </c>
      <c r="AW288" s="12" t="s">
        <v>35</v>
      </c>
      <c r="AX288" s="12" t="s">
        <v>74</v>
      </c>
      <c r="AY288" s="151" t="s">
        <v>135</v>
      </c>
    </row>
    <row r="289" spans="2:51" s="13" customFormat="1" ht="11.25">
      <c r="B289" s="156"/>
      <c r="D289" s="150" t="s">
        <v>147</v>
      </c>
      <c r="E289" s="157" t="s">
        <v>19</v>
      </c>
      <c r="F289" s="158" t="s">
        <v>342</v>
      </c>
      <c r="H289" s="159">
        <v>28</v>
      </c>
      <c r="I289" s="160"/>
      <c r="L289" s="156"/>
      <c r="M289" s="161"/>
      <c r="T289" s="162"/>
      <c r="AT289" s="157" t="s">
        <v>147</v>
      </c>
      <c r="AU289" s="157" t="s">
        <v>87</v>
      </c>
      <c r="AV289" s="13" t="s">
        <v>87</v>
      </c>
      <c r="AW289" s="13" t="s">
        <v>35</v>
      </c>
      <c r="AX289" s="13" t="s">
        <v>74</v>
      </c>
      <c r="AY289" s="157" t="s">
        <v>135</v>
      </c>
    </row>
    <row r="290" spans="2:51" s="13" customFormat="1" ht="11.25">
      <c r="B290" s="156"/>
      <c r="D290" s="150" t="s">
        <v>147</v>
      </c>
      <c r="E290" s="157" t="s">
        <v>19</v>
      </c>
      <c r="F290" s="158" t="s">
        <v>343</v>
      </c>
      <c r="H290" s="159">
        <v>66</v>
      </c>
      <c r="I290" s="160"/>
      <c r="L290" s="156"/>
      <c r="M290" s="161"/>
      <c r="T290" s="162"/>
      <c r="AT290" s="157" t="s">
        <v>147</v>
      </c>
      <c r="AU290" s="157" t="s">
        <v>87</v>
      </c>
      <c r="AV290" s="13" t="s">
        <v>87</v>
      </c>
      <c r="AW290" s="13" t="s">
        <v>35</v>
      </c>
      <c r="AX290" s="13" t="s">
        <v>74</v>
      </c>
      <c r="AY290" s="157" t="s">
        <v>135</v>
      </c>
    </row>
    <row r="291" spans="2:51" s="13" customFormat="1" ht="11.25">
      <c r="B291" s="156"/>
      <c r="D291" s="150" t="s">
        <v>147</v>
      </c>
      <c r="E291" s="157" t="s">
        <v>19</v>
      </c>
      <c r="F291" s="158" t="s">
        <v>344</v>
      </c>
      <c r="H291" s="159">
        <v>7.2</v>
      </c>
      <c r="I291" s="160"/>
      <c r="L291" s="156"/>
      <c r="M291" s="161"/>
      <c r="T291" s="162"/>
      <c r="AT291" s="157" t="s">
        <v>147</v>
      </c>
      <c r="AU291" s="157" t="s">
        <v>87</v>
      </c>
      <c r="AV291" s="13" t="s">
        <v>87</v>
      </c>
      <c r="AW291" s="13" t="s">
        <v>35</v>
      </c>
      <c r="AX291" s="13" t="s">
        <v>74</v>
      </c>
      <c r="AY291" s="157" t="s">
        <v>135</v>
      </c>
    </row>
    <row r="292" spans="2:51" s="15" customFormat="1" ht="11.25">
      <c r="B292" s="170"/>
      <c r="D292" s="150" t="s">
        <v>147</v>
      </c>
      <c r="E292" s="171" t="s">
        <v>19</v>
      </c>
      <c r="F292" s="172" t="s">
        <v>165</v>
      </c>
      <c r="H292" s="173">
        <v>101.2</v>
      </c>
      <c r="I292" s="174"/>
      <c r="L292" s="170"/>
      <c r="M292" s="175"/>
      <c r="T292" s="176"/>
      <c r="AT292" s="171" t="s">
        <v>147</v>
      </c>
      <c r="AU292" s="171" t="s">
        <v>87</v>
      </c>
      <c r="AV292" s="15" t="s">
        <v>136</v>
      </c>
      <c r="AW292" s="15" t="s">
        <v>35</v>
      </c>
      <c r="AX292" s="15" t="s">
        <v>74</v>
      </c>
      <c r="AY292" s="171" t="s">
        <v>135</v>
      </c>
    </row>
    <row r="293" spans="2:51" s="12" customFormat="1" ht="11.25">
      <c r="B293" s="149"/>
      <c r="D293" s="150" t="s">
        <v>147</v>
      </c>
      <c r="E293" s="151" t="s">
        <v>19</v>
      </c>
      <c r="F293" s="152" t="s">
        <v>209</v>
      </c>
      <c r="H293" s="151" t="s">
        <v>19</v>
      </c>
      <c r="I293" s="153"/>
      <c r="L293" s="149"/>
      <c r="M293" s="154"/>
      <c r="T293" s="155"/>
      <c r="AT293" s="151" t="s">
        <v>147</v>
      </c>
      <c r="AU293" s="151" t="s">
        <v>87</v>
      </c>
      <c r="AV293" s="12" t="s">
        <v>81</v>
      </c>
      <c r="AW293" s="12" t="s">
        <v>35</v>
      </c>
      <c r="AX293" s="12" t="s">
        <v>74</v>
      </c>
      <c r="AY293" s="151" t="s">
        <v>135</v>
      </c>
    </row>
    <row r="294" spans="2:51" s="13" customFormat="1" ht="11.25">
      <c r="B294" s="156"/>
      <c r="D294" s="150" t="s">
        <v>147</v>
      </c>
      <c r="E294" s="157" t="s">
        <v>19</v>
      </c>
      <c r="F294" s="158" t="s">
        <v>345</v>
      </c>
      <c r="H294" s="159">
        <v>1012</v>
      </c>
      <c r="I294" s="160"/>
      <c r="L294" s="156"/>
      <c r="M294" s="161"/>
      <c r="T294" s="162"/>
      <c r="AT294" s="157" t="s">
        <v>147</v>
      </c>
      <c r="AU294" s="157" t="s">
        <v>87</v>
      </c>
      <c r="AV294" s="13" t="s">
        <v>87</v>
      </c>
      <c r="AW294" s="13" t="s">
        <v>35</v>
      </c>
      <c r="AX294" s="13" t="s">
        <v>74</v>
      </c>
      <c r="AY294" s="157" t="s">
        <v>135</v>
      </c>
    </row>
    <row r="295" spans="2:51" s="15" customFormat="1" ht="11.25">
      <c r="B295" s="170"/>
      <c r="D295" s="150" t="s">
        <v>147</v>
      </c>
      <c r="E295" s="171" t="s">
        <v>19</v>
      </c>
      <c r="F295" s="172" t="s">
        <v>165</v>
      </c>
      <c r="H295" s="173">
        <v>1012</v>
      </c>
      <c r="I295" s="174"/>
      <c r="L295" s="170"/>
      <c r="M295" s="175"/>
      <c r="T295" s="176"/>
      <c r="AT295" s="171" t="s">
        <v>147</v>
      </c>
      <c r="AU295" s="171" t="s">
        <v>87</v>
      </c>
      <c r="AV295" s="15" t="s">
        <v>136</v>
      </c>
      <c r="AW295" s="15" t="s">
        <v>35</v>
      </c>
      <c r="AX295" s="15" t="s">
        <v>74</v>
      </c>
      <c r="AY295" s="171" t="s">
        <v>135</v>
      </c>
    </row>
    <row r="296" spans="2:51" s="12" customFormat="1" ht="11.25">
      <c r="B296" s="149"/>
      <c r="D296" s="150" t="s">
        <v>147</v>
      </c>
      <c r="E296" s="151" t="s">
        <v>19</v>
      </c>
      <c r="F296" s="152" t="s">
        <v>346</v>
      </c>
      <c r="H296" s="151" t="s">
        <v>19</v>
      </c>
      <c r="I296" s="153"/>
      <c r="L296" s="149"/>
      <c r="M296" s="154"/>
      <c r="T296" s="155"/>
      <c r="AT296" s="151" t="s">
        <v>147</v>
      </c>
      <c r="AU296" s="151" t="s">
        <v>87</v>
      </c>
      <c r="AV296" s="12" t="s">
        <v>81</v>
      </c>
      <c r="AW296" s="12" t="s">
        <v>35</v>
      </c>
      <c r="AX296" s="12" t="s">
        <v>74</v>
      </c>
      <c r="AY296" s="151" t="s">
        <v>135</v>
      </c>
    </row>
    <row r="297" spans="2:51" s="13" customFormat="1" ht="11.25">
      <c r="B297" s="156"/>
      <c r="D297" s="150" t="s">
        <v>147</v>
      </c>
      <c r="E297" s="157" t="s">
        <v>19</v>
      </c>
      <c r="F297" s="158" t="s">
        <v>347</v>
      </c>
      <c r="H297" s="159">
        <v>6.96</v>
      </c>
      <c r="I297" s="160"/>
      <c r="L297" s="156"/>
      <c r="M297" s="161"/>
      <c r="T297" s="162"/>
      <c r="AT297" s="157" t="s">
        <v>147</v>
      </c>
      <c r="AU297" s="157" t="s">
        <v>87</v>
      </c>
      <c r="AV297" s="13" t="s">
        <v>87</v>
      </c>
      <c r="AW297" s="13" t="s">
        <v>35</v>
      </c>
      <c r="AX297" s="13" t="s">
        <v>74</v>
      </c>
      <c r="AY297" s="157" t="s">
        <v>135</v>
      </c>
    </row>
    <row r="298" spans="2:51" s="13" customFormat="1" ht="11.25">
      <c r="B298" s="156"/>
      <c r="D298" s="150" t="s">
        <v>147</v>
      </c>
      <c r="E298" s="157" t="s">
        <v>19</v>
      </c>
      <c r="F298" s="158" t="s">
        <v>348</v>
      </c>
      <c r="H298" s="159">
        <v>299.28</v>
      </c>
      <c r="I298" s="160"/>
      <c r="L298" s="156"/>
      <c r="M298" s="161"/>
      <c r="T298" s="162"/>
      <c r="AT298" s="157" t="s">
        <v>147</v>
      </c>
      <c r="AU298" s="157" t="s">
        <v>87</v>
      </c>
      <c r="AV298" s="13" t="s">
        <v>87</v>
      </c>
      <c r="AW298" s="13" t="s">
        <v>35</v>
      </c>
      <c r="AX298" s="13" t="s">
        <v>74</v>
      </c>
      <c r="AY298" s="157" t="s">
        <v>135</v>
      </c>
    </row>
    <row r="299" spans="2:51" s="15" customFormat="1" ht="11.25">
      <c r="B299" s="170"/>
      <c r="D299" s="150" t="s">
        <v>147</v>
      </c>
      <c r="E299" s="171" t="s">
        <v>19</v>
      </c>
      <c r="F299" s="172" t="s">
        <v>165</v>
      </c>
      <c r="H299" s="173">
        <v>306.23999999999995</v>
      </c>
      <c r="I299" s="174"/>
      <c r="L299" s="170"/>
      <c r="M299" s="175"/>
      <c r="T299" s="176"/>
      <c r="AT299" s="171" t="s">
        <v>147</v>
      </c>
      <c r="AU299" s="171" t="s">
        <v>87</v>
      </c>
      <c r="AV299" s="15" t="s">
        <v>136</v>
      </c>
      <c r="AW299" s="15" t="s">
        <v>35</v>
      </c>
      <c r="AX299" s="15" t="s">
        <v>74</v>
      </c>
      <c r="AY299" s="171" t="s">
        <v>135</v>
      </c>
    </row>
    <row r="300" spans="2:51" s="12" customFormat="1" ht="11.25">
      <c r="B300" s="149"/>
      <c r="D300" s="150" t="s">
        <v>147</v>
      </c>
      <c r="E300" s="151" t="s">
        <v>19</v>
      </c>
      <c r="F300" s="152" t="s">
        <v>349</v>
      </c>
      <c r="H300" s="151" t="s">
        <v>19</v>
      </c>
      <c r="I300" s="153"/>
      <c r="L300" s="149"/>
      <c r="M300" s="154"/>
      <c r="T300" s="155"/>
      <c r="AT300" s="151" t="s">
        <v>147</v>
      </c>
      <c r="AU300" s="151" t="s">
        <v>87</v>
      </c>
      <c r="AV300" s="12" t="s">
        <v>81</v>
      </c>
      <c r="AW300" s="12" t="s">
        <v>35</v>
      </c>
      <c r="AX300" s="12" t="s">
        <v>74</v>
      </c>
      <c r="AY300" s="151" t="s">
        <v>135</v>
      </c>
    </row>
    <row r="301" spans="2:51" s="13" customFormat="1" ht="11.25">
      <c r="B301" s="156"/>
      <c r="D301" s="150" t="s">
        <v>147</v>
      </c>
      <c r="E301" s="157" t="s">
        <v>19</v>
      </c>
      <c r="F301" s="158" t="s">
        <v>350</v>
      </c>
      <c r="H301" s="159">
        <v>246.4</v>
      </c>
      <c r="I301" s="160"/>
      <c r="L301" s="156"/>
      <c r="M301" s="161"/>
      <c r="T301" s="162"/>
      <c r="AT301" s="157" t="s">
        <v>147</v>
      </c>
      <c r="AU301" s="157" t="s">
        <v>87</v>
      </c>
      <c r="AV301" s="13" t="s">
        <v>87</v>
      </c>
      <c r="AW301" s="13" t="s">
        <v>35</v>
      </c>
      <c r="AX301" s="13" t="s">
        <v>74</v>
      </c>
      <c r="AY301" s="157" t="s">
        <v>135</v>
      </c>
    </row>
    <row r="302" spans="2:51" s="14" customFormat="1" ht="11.25">
      <c r="B302" s="163"/>
      <c r="D302" s="150" t="s">
        <v>147</v>
      </c>
      <c r="E302" s="164" t="s">
        <v>19</v>
      </c>
      <c r="F302" s="165" t="s">
        <v>151</v>
      </c>
      <c r="H302" s="166">
        <v>1737.153</v>
      </c>
      <c r="I302" s="167"/>
      <c r="L302" s="163"/>
      <c r="M302" s="168"/>
      <c r="T302" s="169"/>
      <c r="AT302" s="164" t="s">
        <v>147</v>
      </c>
      <c r="AU302" s="164" t="s">
        <v>87</v>
      </c>
      <c r="AV302" s="14" t="s">
        <v>143</v>
      </c>
      <c r="AW302" s="14" t="s">
        <v>35</v>
      </c>
      <c r="AX302" s="14" t="s">
        <v>81</v>
      </c>
      <c r="AY302" s="164" t="s">
        <v>135</v>
      </c>
    </row>
    <row r="303" spans="2:65" s="1" customFormat="1" ht="16.5" customHeight="1">
      <c r="B303" s="33"/>
      <c r="C303" s="178" t="s">
        <v>351</v>
      </c>
      <c r="D303" s="178" t="s">
        <v>258</v>
      </c>
      <c r="E303" s="179" t="s">
        <v>352</v>
      </c>
      <c r="F303" s="180" t="s">
        <v>353</v>
      </c>
      <c r="G303" s="181" t="s">
        <v>141</v>
      </c>
      <c r="H303" s="182">
        <v>13.325</v>
      </c>
      <c r="I303" s="183"/>
      <c r="J303" s="184">
        <f>ROUND(I303*H303,2)</f>
        <v>0</v>
      </c>
      <c r="K303" s="180" t="s">
        <v>142</v>
      </c>
      <c r="L303" s="185"/>
      <c r="M303" s="186" t="s">
        <v>19</v>
      </c>
      <c r="N303" s="187" t="s">
        <v>46</v>
      </c>
      <c r="P303" s="141">
        <f>O303*H303</f>
        <v>0</v>
      </c>
      <c r="Q303" s="141">
        <v>0.03</v>
      </c>
      <c r="R303" s="141">
        <f>Q303*H303</f>
        <v>0.39974999999999994</v>
      </c>
      <c r="S303" s="141">
        <v>0</v>
      </c>
      <c r="T303" s="142">
        <f>S303*H303</f>
        <v>0</v>
      </c>
      <c r="AR303" s="143" t="s">
        <v>242</v>
      </c>
      <c r="AT303" s="143" t="s">
        <v>258</v>
      </c>
      <c r="AU303" s="143" t="s">
        <v>87</v>
      </c>
      <c r="AY303" s="18" t="s">
        <v>135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8" t="s">
        <v>87</v>
      </c>
      <c r="BK303" s="144">
        <f>ROUND(I303*H303,2)</f>
        <v>0</v>
      </c>
      <c r="BL303" s="18" t="s">
        <v>143</v>
      </c>
      <c r="BM303" s="143" t="s">
        <v>354</v>
      </c>
    </row>
    <row r="304" spans="2:51" s="12" customFormat="1" ht="11.25">
      <c r="B304" s="149"/>
      <c r="D304" s="150" t="s">
        <v>147</v>
      </c>
      <c r="E304" s="151" t="s">
        <v>19</v>
      </c>
      <c r="F304" s="152" t="s">
        <v>355</v>
      </c>
      <c r="H304" s="151" t="s">
        <v>19</v>
      </c>
      <c r="I304" s="153"/>
      <c r="L304" s="149"/>
      <c r="M304" s="154"/>
      <c r="T304" s="155"/>
      <c r="AT304" s="151" t="s">
        <v>147</v>
      </c>
      <c r="AU304" s="151" t="s">
        <v>87</v>
      </c>
      <c r="AV304" s="12" t="s">
        <v>81</v>
      </c>
      <c r="AW304" s="12" t="s">
        <v>35</v>
      </c>
      <c r="AX304" s="12" t="s">
        <v>74</v>
      </c>
      <c r="AY304" s="151" t="s">
        <v>135</v>
      </c>
    </row>
    <row r="305" spans="2:51" s="13" customFormat="1" ht="11.25">
      <c r="B305" s="156"/>
      <c r="D305" s="150" t="s">
        <v>147</v>
      </c>
      <c r="E305" s="157" t="s">
        <v>19</v>
      </c>
      <c r="F305" s="158" t="s">
        <v>356</v>
      </c>
      <c r="H305" s="159">
        <v>8.706</v>
      </c>
      <c r="I305" s="160"/>
      <c r="L305" s="156"/>
      <c r="M305" s="161"/>
      <c r="T305" s="162"/>
      <c r="AT305" s="157" t="s">
        <v>147</v>
      </c>
      <c r="AU305" s="157" t="s">
        <v>87</v>
      </c>
      <c r="AV305" s="13" t="s">
        <v>87</v>
      </c>
      <c r="AW305" s="13" t="s">
        <v>35</v>
      </c>
      <c r="AX305" s="13" t="s">
        <v>74</v>
      </c>
      <c r="AY305" s="157" t="s">
        <v>135</v>
      </c>
    </row>
    <row r="306" spans="2:51" s="12" customFormat="1" ht="11.25">
      <c r="B306" s="149"/>
      <c r="D306" s="150" t="s">
        <v>147</v>
      </c>
      <c r="E306" s="151" t="s">
        <v>19</v>
      </c>
      <c r="F306" s="152" t="s">
        <v>357</v>
      </c>
      <c r="H306" s="151" t="s">
        <v>19</v>
      </c>
      <c r="I306" s="153"/>
      <c r="L306" s="149"/>
      <c r="M306" s="154"/>
      <c r="T306" s="155"/>
      <c r="AT306" s="151" t="s">
        <v>147</v>
      </c>
      <c r="AU306" s="151" t="s">
        <v>87</v>
      </c>
      <c r="AV306" s="12" t="s">
        <v>81</v>
      </c>
      <c r="AW306" s="12" t="s">
        <v>35</v>
      </c>
      <c r="AX306" s="12" t="s">
        <v>74</v>
      </c>
      <c r="AY306" s="151" t="s">
        <v>135</v>
      </c>
    </row>
    <row r="307" spans="2:51" s="13" customFormat="1" ht="11.25">
      <c r="B307" s="156"/>
      <c r="D307" s="150" t="s">
        <v>147</v>
      </c>
      <c r="E307" s="157" t="s">
        <v>19</v>
      </c>
      <c r="F307" s="158" t="s">
        <v>358</v>
      </c>
      <c r="H307" s="159">
        <v>1.837</v>
      </c>
      <c r="I307" s="160"/>
      <c r="L307" s="156"/>
      <c r="M307" s="161"/>
      <c r="T307" s="162"/>
      <c r="AT307" s="157" t="s">
        <v>147</v>
      </c>
      <c r="AU307" s="157" t="s">
        <v>87</v>
      </c>
      <c r="AV307" s="13" t="s">
        <v>87</v>
      </c>
      <c r="AW307" s="13" t="s">
        <v>35</v>
      </c>
      <c r="AX307" s="13" t="s">
        <v>74</v>
      </c>
      <c r="AY307" s="157" t="s">
        <v>135</v>
      </c>
    </row>
    <row r="308" spans="2:51" s="13" customFormat="1" ht="11.25">
      <c r="B308" s="156"/>
      <c r="D308" s="150" t="s">
        <v>147</v>
      </c>
      <c r="E308" s="157" t="s">
        <v>19</v>
      </c>
      <c r="F308" s="158" t="s">
        <v>359</v>
      </c>
      <c r="H308" s="159">
        <v>0.077</v>
      </c>
      <c r="I308" s="160"/>
      <c r="L308" s="156"/>
      <c r="M308" s="161"/>
      <c r="T308" s="162"/>
      <c r="AT308" s="157" t="s">
        <v>147</v>
      </c>
      <c r="AU308" s="157" t="s">
        <v>87</v>
      </c>
      <c r="AV308" s="13" t="s">
        <v>87</v>
      </c>
      <c r="AW308" s="13" t="s">
        <v>35</v>
      </c>
      <c r="AX308" s="13" t="s">
        <v>74</v>
      </c>
      <c r="AY308" s="157" t="s">
        <v>135</v>
      </c>
    </row>
    <row r="309" spans="2:51" s="12" customFormat="1" ht="11.25">
      <c r="B309" s="149"/>
      <c r="D309" s="150" t="s">
        <v>147</v>
      </c>
      <c r="E309" s="151" t="s">
        <v>19</v>
      </c>
      <c r="F309" s="152" t="s">
        <v>360</v>
      </c>
      <c r="H309" s="151" t="s">
        <v>19</v>
      </c>
      <c r="I309" s="153"/>
      <c r="L309" s="149"/>
      <c r="M309" s="154"/>
      <c r="T309" s="155"/>
      <c r="AT309" s="151" t="s">
        <v>147</v>
      </c>
      <c r="AU309" s="151" t="s">
        <v>87</v>
      </c>
      <c r="AV309" s="12" t="s">
        <v>81</v>
      </c>
      <c r="AW309" s="12" t="s">
        <v>35</v>
      </c>
      <c r="AX309" s="12" t="s">
        <v>74</v>
      </c>
      <c r="AY309" s="151" t="s">
        <v>135</v>
      </c>
    </row>
    <row r="310" spans="2:51" s="13" customFormat="1" ht="11.25">
      <c r="B310" s="156"/>
      <c r="D310" s="150" t="s">
        <v>147</v>
      </c>
      <c r="E310" s="157" t="s">
        <v>19</v>
      </c>
      <c r="F310" s="158" t="s">
        <v>361</v>
      </c>
      <c r="H310" s="159">
        <v>2.07</v>
      </c>
      <c r="I310" s="160"/>
      <c r="L310" s="156"/>
      <c r="M310" s="161"/>
      <c r="T310" s="162"/>
      <c r="AT310" s="157" t="s">
        <v>147</v>
      </c>
      <c r="AU310" s="157" t="s">
        <v>87</v>
      </c>
      <c r="AV310" s="13" t="s">
        <v>87</v>
      </c>
      <c r="AW310" s="13" t="s">
        <v>35</v>
      </c>
      <c r="AX310" s="13" t="s">
        <v>74</v>
      </c>
      <c r="AY310" s="157" t="s">
        <v>135</v>
      </c>
    </row>
    <row r="311" spans="2:51" s="14" customFormat="1" ht="11.25">
      <c r="B311" s="163"/>
      <c r="D311" s="150" t="s">
        <v>147</v>
      </c>
      <c r="E311" s="164" t="s">
        <v>19</v>
      </c>
      <c r="F311" s="165" t="s">
        <v>151</v>
      </c>
      <c r="H311" s="166">
        <v>12.69</v>
      </c>
      <c r="I311" s="167"/>
      <c r="L311" s="163"/>
      <c r="M311" s="168"/>
      <c r="T311" s="169"/>
      <c r="AT311" s="164" t="s">
        <v>147</v>
      </c>
      <c r="AU311" s="164" t="s">
        <v>87</v>
      </c>
      <c r="AV311" s="14" t="s">
        <v>143</v>
      </c>
      <c r="AW311" s="14" t="s">
        <v>35</v>
      </c>
      <c r="AX311" s="14" t="s">
        <v>81</v>
      </c>
      <c r="AY311" s="164" t="s">
        <v>135</v>
      </c>
    </row>
    <row r="312" spans="2:51" s="13" customFormat="1" ht="11.25">
      <c r="B312" s="156"/>
      <c r="D312" s="150" t="s">
        <v>147</v>
      </c>
      <c r="F312" s="158" t="s">
        <v>362</v>
      </c>
      <c r="H312" s="159">
        <v>13.325</v>
      </c>
      <c r="I312" s="160"/>
      <c r="L312" s="156"/>
      <c r="M312" s="161"/>
      <c r="T312" s="162"/>
      <c r="AT312" s="157" t="s">
        <v>147</v>
      </c>
      <c r="AU312" s="157" t="s">
        <v>87</v>
      </c>
      <c r="AV312" s="13" t="s">
        <v>87</v>
      </c>
      <c r="AW312" s="13" t="s">
        <v>4</v>
      </c>
      <c r="AX312" s="13" t="s">
        <v>81</v>
      </c>
      <c r="AY312" s="157" t="s">
        <v>135</v>
      </c>
    </row>
    <row r="313" spans="2:65" s="1" customFormat="1" ht="33" customHeight="1">
      <c r="B313" s="33"/>
      <c r="C313" s="132" t="s">
        <v>363</v>
      </c>
      <c r="D313" s="132" t="s">
        <v>138</v>
      </c>
      <c r="E313" s="133" t="s">
        <v>364</v>
      </c>
      <c r="F313" s="134" t="s">
        <v>365</v>
      </c>
      <c r="G313" s="135" t="s">
        <v>213</v>
      </c>
      <c r="H313" s="136">
        <v>800</v>
      </c>
      <c r="I313" s="137"/>
      <c r="J313" s="138">
        <f>ROUND(I313*H313,2)</f>
        <v>0</v>
      </c>
      <c r="K313" s="134" t="s">
        <v>142</v>
      </c>
      <c r="L313" s="33"/>
      <c r="M313" s="139" t="s">
        <v>19</v>
      </c>
      <c r="N313" s="140" t="s">
        <v>46</v>
      </c>
      <c r="P313" s="141">
        <f>O313*H313</f>
        <v>0</v>
      </c>
      <c r="Q313" s="141">
        <v>0</v>
      </c>
      <c r="R313" s="141">
        <f>Q313*H313</f>
        <v>0</v>
      </c>
      <c r="S313" s="141">
        <v>0</v>
      </c>
      <c r="T313" s="142">
        <f>S313*H313</f>
        <v>0</v>
      </c>
      <c r="AR313" s="143" t="s">
        <v>143</v>
      </c>
      <c r="AT313" s="143" t="s">
        <v>138</v>
      </c>
      <c r="AU313" s="143" t="s">
        <v>87</v>
      </c>
      <c r="AY313" s="18" t="s">
        <v>135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8" t="s">
        <v>87</v>
      </c>
      <c r="BK313" s="144">
        <f>ROUND(I313*H313,2)</f>
        <v>0</v>
      </c>
      <c r="BL313" s="18" t="s">
        <v>143</v>
      </c>
      <c r="BM313" s="143" t="s">
        <v>366</v>
      </c>
    </row>
    <row r="314" spans="2:47" s="1" customFormat="1" ht="11.25">
      <c r="B314" s="33"/>
      <c r="D314" s="145" t="s">
        <v>145</v>
      </c>
      <c r="F314" s="146" t="s">
        <v>367</v>
      </c>
      <c r="I314" s="147"/>
      <c r="L314" s="33"/>
      <c r="M314" s="148"/>
      <c r="T314" s="54"/>
      <c r="AT314" s="18" t="s">
        <v>145</v>
      </c>
      <c r="AU314" s="18" t="s">
        <v>87</v>
      </c>
    </row>
    <row r="315" spans="2:65" s="1" customFormat="1" ht="16.5" customHeight="1">
      <c r="B315" s="33"/>
      <c r="C315" s="178" t="s">
        <v>7</v>
      </c>
      <c r="D315" s="178" t="s">
        <v>258</v>
      </c>
      <c r="E315" s="179" t="s">
        <v>368</v>
      </c>
      <c r="F315" s="180" t="s">
        <v>369</v>
      </c>
      <c r="G315" s="181" t="s">
        <v>213</v>
      </c>
      <c r="H315" s="182">
        <v>840</v>
      </c>
      <c r="I315" s="183"/>
      <c r="J315" s="184">
        <f>ROUND(I315*H315,2)</f>
        <v>0</v>
      </c>
      <c r="K315" s="180" t="s">
        <v>142</v>
      </c>
      <c r="L315" s="185"/>
      <c r="M315" s="186" t="s">
        <v>19</v>
      </c>
      <c r="N315" s="187" t="s">
        <v>46</v>
      </c>
      <c r="P315" s="141">
        <f>O315*H315</f>
        <v>0</v>
      </c>
      <c r="Q315" s="141">
        <v>4E-05</v>
      </c>
      <c r="R315" s="141">
        <f>Q315*H315</f>
        <v>0.033600000000000005</v>
      </c>
      <c r="S315" s="141">
        <v>0</v>
      </c>
      <c r="T315" s="142">
        <f>S315*H315</f>
        <v>0</v>
      </c>
      <c r="AR315" s="143" t="s">
        <v>242</v>
      </c>
      <c r="AT315" s="143" t="s">
        <v>258</v>
      </c>
      <c r="AU315" s="143" t="s">
        <v>87</v>
      </c>
      <c r="AY315" s="18" t="s">
        <v>135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8" t="s">
        <v>87</v>
      </c>
      <c r="BK315" s="144">
        <f>ROUND(I315*H315,2)</f>
        <v>0</v>
      </c>
      <c r="BL315" s="18" t="s">
        <v>143</v>
      </c>
      <c r="BM315" s="143" t="s">
        <v>370</v>
      </c>
    </row>
    <row r="316" spans="2:51" s="13" customFormat="1" ht="11.25">
      <c r="B316" s="156"/>
      <c r="D316" s="150" t="s">
        <v>147</v>
      </c>
      <c r="F316" s="158" t="s">
        <v>371</v>
      </c>
      <c r="H316" s="159">
        <v>840</v>
      </c>
      <c r="I316" s="160"/>
      <c r="L316" s="156"/>
      <c r="M316" s="161"/>
      <c r="T316" s="162"/>
      <c r="AT316" s="157" t="s">
        <v>147</v>
      </c>
      <c r="AU316" s="157" t="s">
        <v>87</v>
      </c>
      <c r="AV316" s="13" t="s">
        <v>87</v>
      </c>
      <c r="AW316" s="13" t="s">
        <v>4</v>
      </c>
      <c r="AX316" s="13" t="s">
        <v>81</v>
      </c>
      <c r="AY316" s="157" t="s">
        <v>135</v>
      </c>
    </row>
    <row r="317" spans="2:65" s="1" customFormat="1" ht="16.5" customHeight="1">
      <c r="B317" s="33"/>
      <c r="C317" s="132" t="s">
        <v>372</v>
      </c>
      <c r="D317" s="132" t="s">
        <v>138</v>
      </c>
      <c r="E317" s="133" t="s">
        <v>373</v>
      </c>
      <c r="F317" s="134" t="s">
        <v>374</v>
      </c>
      <c r="G317" s="135" t="s">
        <v>213</v>
      </c>
      <c r="H317" s="136">
        <v>300</v>
      </c>
      <c r="I317" s="137"/>
      <c r="J317" s="138">
        <f>ROUND(I317*H317,2)</f>
        <v>0</v>
      </c>
      <c r="K317" s="134" t="s">
        <v>142</v>
      </c>
      <c r="L317" s="33"/>
      <c r="M317" s="139" t="s">
        <v>19</v>
      </c>
      <c r="N317" s="140" t="s">
        <v>46</v>
      </c>
      <c r="P317" s="141">
        <f>O317*H317</f>
        <v>0</v>
      </c>
      <c r="Q317" s="141">
        <v>3E-05</v>
      </c>
      <c r="R317" s="141">
        <f>Q317*H317</f>
        <v>0.009000000000000001</v>
      </c>
      <c r="S317" s="141">
        <v>0</v>
      </c>
      <c r="T317" s="142">
        <f>S317*H317</f>
        <v>0</v>
      </c>
      <c r="AR317" s="143" t="s">
        <v>143</v>
      </c>
      <c r="AT317" s="143" t="s">
        <v>138</v>
      </c>
      <c r="AU317" s="143" t="s">
        <v>87</v>
      </c>
      <c r="AY317" s="18" t="s">
        <v>135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87</v>
      </c>
      <c r="BK317" s="144">
        <f>ROUND(I317*H317,2)</f>
        <v>0</v>
      </c>
      <c r="BL317" s="18" t="s">
        <v>143</v>
      </c>
      <c r="BM317" s="143" t="s">
        <v>375</v>
      </c>
    </row>
    <row r="318" spans="2:47" s="1" customFormat="1" ht="11.25">
      <c r="B318" s="33"/>
      <c r="D318" s="145" t="s">
        <v>145</v>
      </c>
      <c r="F318" s="146" t="s">
        <v>376</v>
      </c>
      <c r="I318" s="147"/>
      <c r="L318" s="33"/>
      <c r="M318" s="148"/>
      <c r="T318" s="54"/>
      <c r="AT318" s="18" t="s">
        <v>145</v>
      </c>
      <c r="AU318" s="18" t="s">
        <v>87</v>
      </c>
    </row>
    <row r="319" spans="2:65" s="1" customFormat="1" ht="16.5" customHeight="1">
      <c r="B319" s="33"/>
      <c r="C319" s="178" t="s">
        <v>377</v>
      </c>
      <c r="D319" s="178" t="s">
        <v>258</v>
      </c>
      <c r="E319" s="179" t="s">
        <v>378</v>
      </c>
      <c r="F319" s="180" t="s">
        <v>379</v>
      </c>
      <c r="G319" s="181" t="s">
        <v>213</v>
      </c>
      <c r="H319" s="182">
        <v>315</v>
      </c>
      <c r="I319" s="183"/>
      <c r="J319" s="184">
        <f>ROUND(I319*H319,2)</f>
        <v>0</v>
      </c>
      <c r="K319" s="180" t="s">
        <v>142</v>
      </c>
      <c r="L319" s="185"/>
      <c r="M319" s="186" t="s">
        <v>19</v>
      </c>
      <c r="N319" s="187" t="s">
        <v>46</v>
      </c>
      <c r="P319" s="141">
        <f>O319*H319</f>
        <v>0</v>
      </c>
      <c r="Q319" s="141">
        <v>0.00042</v>
      </c>
      <c r="R319" s="141">
        <f>Q319*H319</f>
        <v>0.1323</v>
      </c>
      <c r="S319" s="141">
        <v>0</v>
      </c>
      <c r="T319" s="142">
        <f>S319*H319</f>
        <v>0</v>
      </c>
      <c r="AR319" s="143" t="s">
        <v>242</v>
      </c>
      <c r="AT319" s="143" t="s">
        <v>258</v>
      </c>
      <c r="AU319" s="143" t="s">
        <v>87</v>
      </c>
      <c r="AY319" s="18" t="s">
        <v>135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87</v>
      </c>
      <c r="BK319" s="144">
        <f>ROUND(I319*H319,2)</f>
        <v>0</v>
      </c>
      <c r="BL319" s="18" t="s">
        <v>143</v>
      </c>
      <c r="BM319" s="143" t="s">
        <v>380</v>
      </c>
    </row>
    <row r="320" spans="2:51" s="13" customFormat="1" ht="11.25">
      <c r="B320" s="156"/>
      <c r="D320" s="150" t="s">
        <v>147</v>
      </c>
      <c r="F320" s="158" t="s">
        <v>381</v>
      </c>
      <c r="H320" s="159">
        <v>315</v>
      </c>
      <c r="I320" s="160"/>
      <c r="L320" s="156"/>
      <c r="M320" s="161"/>
      <c r="T320" s="162"/>
      <c r="AT320" s="157" t="s">
        <v>147</v>
      </c>
      <c r="AU320" s="157" t="s">
        <v>87</v>
      </c>
      <c r="AV320" s="13" t="s">
        <v>87</v>
      </c>
      <c r="AW320" s="13" t="s">
        <v>4</v>
      </c>
      <c r="AX320" s="13" t="s">
        <v>81</v>
      </c>
      <c r="AY320" s="157" t="s">
        <v>135</v>
      </c>
    </row>
    <row r="321" spans="2:65" s="1" customFormat="1" ht="16.5" customHeight="1">
      <c r="B321" s="33"/>
      <c r="C321" s="132" t="s">
        <v>382</v>
      </c>
      <c r="D321" s="132" t="s">
        <v>138</v>
      </c>
      <c r="E321" s="133" t="s">
        <v>383</v>
      </c>
      <c r="F321" s="134" t="s">
        <v>384</v>
      </c>
      <c r="G321" s="135" t="s">
        <v>213</v>
      </c>
      <c r="H321" s="136">
        <v>3400</v>
      </c>
      <c r="I321" s="137"/>
      <c r="J321" s="138">
        <f>ROUND(I321*H321,2)</f>
        <v>0</v>
      </c>
      <c r="K321" s="134" t="s">
        <v>142</v>
      </c>
      <c r="L321" s="33"/>
      <c r="M321" s="139" t="s">
        <v>19</v>
      </c>
      <c r="N321" s="140" t="s">
        <v>46</v>
      </c>
      <c r="P321" s="141">
        <f>O321*H321</f>
        <v>0</v>
      </c>
      <c r="Q321" s="141">
        <v>0</v>
      </c>
      <c r="R321" s="141">
        <f>Q321*H321</f>
        <v>0</v>
      </c>
      <c r="S321" s="141">
        <v>0</v>
      </c>
      <c r="T321" s="142">
        <f>S321*H321</f>
        <v>0</v>
      </c>
      <c r="AR321" s="143" t="s">
        <v>143</v>
      </c>
      <c r="AT321" s="143" t="s">
        <v>138</v>
      </c>
      <c r="AU321" s="143" t="s">
        <v>87</v>
      </c>
      <c r="AY321" s="18" t="s">
        <v>135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8" t="s">
        <v>87</v>
      </c>
      <c r="BK321" s="144">
        <f>ROUND(I321*H321,2)</f>
        <v>0</v>
      </c>
      <c r="BL321" s="18" t="s">
        <v>143</v>
      </c>
      <c r="BM321" s="143" t="s">
        <v>385</v>
      </c>
    </row>
    <row r="322" spans="2:47" s="1" customFormat="1" ht="11.25">
      <c r="B322" s="33"/>
      <c r="D322" s="145" t="s">
        <v>145</v>
      </c>
      <c r="F322" s="146" t="s">
        <v>386</v>
      </c>
      <c r="I322" s="147"/>
      <c r="L322" s="33"/>
      <c r="M322" s="148"/>
      <c r="T322" s="54"/>
      <c r="AT322" s="18" t="s">
        <v>145</v>
      </c>
      <c r="AU322" s="18" t="s">
        <v>87</v>
      </c>
    </row>
    <row r="323" spans="2:51" s="13" customFormat="1" ht="11.25">
      <c r="B323" s="156"/>
      <c r="D323" s="150" t="s">
        <v>147</v>
      </c>
      <c r="E323" s="157" t="s">
        <v>19</v>
      </c>
      <c r="F323" s="158" t="s">
        <v>387</v>
      </c>
      <c r="H323" s="159">
        <v>700</v>
      </c>
      <c r="I323" s="160"/>
      <c r="L323" s="156"/>
      <c r="M323" s="161"/>
      <c r="T323" s="162"/>
      <c r="AT323" s="157" t="s">
        <v>147</v>
      </c>
      <c r="AU323" s="157" t="s">
        <v>87</v>
      </c>
      <c r="AV323" s="13" t="s">
        <v>87</v>
      </c>
      <c r="AW323" s="13" t="s">
        <v>35</v>
      </c>
      <c r="AX323" s="13" t="s">
        <v>74</v>
      </c>
      <c r="AY323" s="157" t="s">
        <v>135</v>
      </c>
    </row>
    <row r="324" spans="2:51" s="13" customFormat="1" ht="11.25">
      <c r="B324" s="156"/>
      <c r="D324" s="150" t="s">
        <v>147</v>
      </c>
      <c r="E324" s="157" t="s">
        <v>19</v>
      </c>
      <c r="F324" s="158" t="s">
        <v>388</v>
      </c>
      <c r="H324" s="159">
        <v>2700</v>
      </c>
      <c r="I324" s="160"/>
      <c r="L324" s="156"/>
      <c r="M324" s="161"/>
      <c r="T324" s="162"/>
      <c r="AT324" s="157" t="s">
        <v>147</v>
      </c>
      <c r="AU324" s="157" t="s">
        <v>87</v>
      </c>
      <c r="AV324" s="13" t="s">
        <v>87</v>
      </c>
      <c r="AW324" s="13" t="s">
        <v>35</v>
      </c>
      <c r="AX324" s="13" t="s">
        <v>74</v>
      </c>
      <c r="AY324" s="157" t="s">
        <v>135</v>
      </c>
    </row>
    <row r="325" spans="2:51" s="14" customFormat="1" ht="11.25">
      <c r="B325" s="163"/>
      <c r="D325" s="150" t="s">
        <v>147</v>
      </c>
      <c r="E325" s="164" t="s">
        <v>19</v>
      </c>
      <c r="F325" s="165" t="s">
        <v>151</v>
      </c>
      <c r="H325" s="166">
        <v>3400</v>
      </c>
      <c r="I325" s="167"/>
      <c r="L325" s="163"/>
      <c r="M325" s="168"/>
      <c r="T325" s="169"/>
      <c r="AT325" s="164" t="s">
        <v>147</v>
      </c>
      <c r="AU325" s="164" t="s">
        <v>87</v>
      </c>
      <c r="AV325" s="14" t="s">
        <v>143</v>
      </c>
      <c r="AW325" s="14" t="s">
        <v>35</v>
      </c>
      <c r="AX325" s="14" t="s">
        <v>81</v>
      </c>
      <c r="AY325" s="164" t="s">
        <v>135</v>
      </c>
    </row>
    <row r="326" spans="2:65" s="1" customFormat="1" ht="16.5" customHeight="1">
      <c r="B326" s="33"/>
      <c r="C326" s="178" t="s">
        <v>389</v>
      </c>
      <c r="D326" s="178" t="s">
        <v>258</v>
      </c>
      <c r="E326" s="179" t="s">
        <v>390</v>
      </c>
      <c r="F326" s="180" t="s">
        <v>391</v>
      </c>
      <c r="G326" s="181" t="s">
        <v>213</v>
      </c>
      <c r="H326" s="182">
        <v>735</v>
      </c>
      <c r="I326" s="183"/>
      <c r="J326" s="184">
        <f>ROUND(I326*H326,2)</f>
        <v>0</v>
      </c>
      <c r="K326" s="180" t="s">
        <v>142</v>
      </c>
      <c r="L326" s="185"/>
      <c r="M326" s="186" t="s">
        <v>19</v>
      </c>
      <c r="N326" s="187" t="s">
        <v>46</v>
      </c>
      <c r="P326" s="141">
        <f>O326*H326</f>
        <v>0</v>
      </c>
      <c r="Q326" s="141">
        <v>0.0003</v>
      </c>
      <c r="R326" s="141">
        <f>Q326*H326</f>
        <v>0.22049999999999997</v>
      </c>
      <c r="S326" s="141">
        <v>0</v>
      </c>
      <c r="T326" s="142">
        <f>S326*H326</f>
        <v>0</v>
      </c>
      <c r="AR326" s="143" t="s">
        <v>242</v>
      </c>
      <c r="AT326" s="143" t="s">
        <v>258</v>
      </c>
      <c r="AU326" s="143" t="s">
        <v>87</v>
      </c>
      <c r="AY326" s="18" t="s">
        <v>135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8" t="s">
        <v>87</v>
      </c>
      <c r="BK326" s="144">
        <f>ROUND(I326*H326,2)</f>
        <v>0</v>
      </c>
      <c r="BL326" s="18" t="s">
        <v>143</v>
      </c>
      <c r="BM326" s="143" t="s">
        <v>392</v>
      </c>
    </row>
    <row r="327" spans="2:51" s="13" customFormat="1" ht="11.25">
      <c r="B327" s="156"/>
      <c r="D327" s="150" t="s">
        <v>147</v>
      </c>
      <c r="F327" s="158" t="s">
        <v>393</v>
      </c>
      <c r="H327" s="159">
        <v>735</v>
      </c>
      <c r="I327" s="160"/>
      <c r="L327" s="156"/>
      <c r="M327" s="161"/>
      <c r="T327" s="162"/>
      <c r="AT327" s="157" t="s">
        <v>147</v>
      </c>
      <c r="AU327" s="157" t="s">
        <v>87</v>
      </c>
      <c r="AV327" s="13" t="s">
        <v>87</v>
      </c>
      <c r="AW327" s="13" t="s">
        <v>4</v>
      </c>
      <c r="AX327" s="13" t="s">
        <v>81</v>
      </c>
      <c r="AY327" s="157" t="s">
        <v>135</v>
      </c>
    </row>
    <row r="328" spans="2:65" s="1" customFormat="1" ht="16.5" customHeight="1">
      <c r="B328" s="33"/>
      <c r="C328" s="178" t="s">
        <v>394</v>
      </c>
      <c r="D328" s="178" t="s">
        <v>258</v>
      </c>
      <c r="E328" s="179" t="s">
        <v>395</v>
      </c>
      <c r="F328" s="180" t="s">
        <v>396</v>
      </c>
      <c r="G328" s="181" t="s">
        <v>213</v>
      </c>
      <c r="H328" s="182">
        <v>2835</v>
      </c>
      <c r="I328" s="183"/>
      <c r="J328" s="184">
        <f>ROUND(I328*H328,2)</f>
        <v>0</v>
      </c>
      <c r="K328" s="180" t="s">
        <v>142</v>
      </c>
      <c r="L328" s="185"/>
      <c r="M328" s="186" t="s">
        <v>19</v>
      </c>
      <c r="N328" s="187" t="s">
        <v>46</v>
      </c>
      <c r="P328" s="141">
        <f>O328*H328</f>
        <v>0</v>
      </c>
      <c r="Q328" s="141">
        <v>0.00011</v>
      </c>
      <c r="R328" s="141">
        <f>Q328*H328</f>
        <v>0.31185</v>
      </c>
      <c r="S328" s="141">
        <v>0</v>
      </c>
      <c r="T328" s="142">
        <f>S328*H328</f>
        <v>0</v>
      </c>
      <c r="AR328" s="143" t="s">
        <v>242</v>
      </c>
      <c r="AT328" s="143" t="s">
        <v>258</v>
      </c>
      <c r="AU328" s="143" t="s">
        <v>87</v>
      </c>
      <c r="AY328" s="18" t="s">
        <v>135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8" t="s">
        <v>87</v>
      </c>
      <c r="BK328" s="144">
        <f>ROUND(I328*H328,2)</f>
        <v>0</v>
      </c>
      <c r="BL328" s="18" t="s">
        <v>143</v>
      </c>
      <c r="BM328" s="143" t="s">
        <v>397</v>
      </c>
    </row>
    <row r="329" spans="2:51" s="13" customFormat="1" ht="11.25">
      <c r="B329" s="156"/>
      <c r="D329" s="150" t="s">
        <v>147</v>
      </c>
      <c r="F329" s="158" t="s">
        <v>398</v>
      </c>
      <c r="H329" s="159">
        <v>2835</v>
      </c>
      <c r="I329" s="160"/>
      <c r="L329" s="156"/>
      <c r="M329" s="161"/>
      <c r="T329" s="162"/>
      <c r="AT329" s="157" t="s">
        <v>147</v>
      </c>
      <c r="AU329" s="157" t="s">
        <v>87</v>
      </c>
      <c r="AV329" s="13" t="s">
        <v>87</v>
      </c>
      <c r="AW329" s="13" t="s">
        <v>4</v>
      </c>
      <c r="AX329" s="13" t="s">
        <v>81</v>
      </c>
      <c r="AY329" s="157" t="s">
        <v>135</v>
      </c>
    </row>
    <row r="330" spans="2:65" s="1" customFormat="1" ht="21.75" customHeight="1">
      <c r="B330" s="33"/>
      <c r="C330" s="132" t="s">
        <v>399</v>
      </c>
      <c r="D330" s="132" t="s">
        <v>138</v>
      </c>
      <c r="E330" s="133" t="s">
        <v>400</v>
      </c>
      <c r="F330" s="134" t="s">
        <v>401</v>
      </c>
      <c r="G330" s="135" t="s">
        <v>156</v>
      </c>
      <c r="H330" s="136">
        <v>2288.247</v>
      </c>
      <c r="I330" s="137"/>
      <c r="J330" s="138">
        <f>ROUND(I330*H330,2)</f>
        <v>0</v>
      </c>
      <c r="K330" s="134" t="s">
        <v>19</v>
      </c>
      <c r="L330" s="33"/>
      <c r="M330" s="139" t="s">
        <v>19</v>
      </c>
      <c r="N330" s="140" t="s">
        <v>46</v>
      </c>
      <c r="P330" s="141">
        <f>O330*H330</f>
        <v>0</v>
      </c>
      <c r="Q330" s="141">
        <v>0.0033</v>
      </c>
      <c r="R330" s="141">
        <f>Q330*H330</f>
        <v>7.551215099999999</v>
      </c>
      <c r="S330" s="141">
        <v>0</v>
      </c>
      <c r="T330" s="142">
        <f>S330*H330</f>
        <v>0</v>
      </c>
      <c r="AR330" s="143" t="s">
        <v>143</v>
      </c>
      <c r="AT330" s="143" t="s">
        <v>138</v>
      </c>
      <c r="AU330" s="143" t="s">
        <v>87</v>
      </c>
      <c r="AY330" s="18" t="s">
        <v>135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8" t="s">
        <v>87</v>
      </c>
      <c r="BK330" s="144">
        <f>ROUND(I330*H330,2)</f>
        <v>0</v>
      </c>
      <c r="BL330" s="18" t="s">
        <v>143</v>
      </c>
      <c r="BM330" s="143" t="s">
        <v>402</v>
      </c>
    </row>
    <row r="331" spans="2:51" s="12" customFormat="1" ht="11.25">
      <c r="B331" s="149"/>
      <c r="D331" s="150" t="s">
        <v>147</v>
      </c>
      <c r="E331" s="151" t="s">
        <v>19</v>
      </c>
      <c r="F331" s="152" t="s">
        <v>319</v>
      </c>
      <c r="H331" s="151" t="s">
        <v>19</v>
      </c>
      <c r="I331" s="153"/>
      <c r="L331" s="149"/>
      <c r="M331" s="154"/>
      <c r="T331" s="155"/>
      <c r="AT331" s="151" t="s">
        <v>147</v>
      </c>
      <c r="AU331" s="151" t="s">
        <v>87</v>
      </c>
      <c r="AV331" s="12" t="s">
        <v>81</v>
      </c>
      <c r="AW331" s="12" t="s">
        <v>35</v>
      </c>
      <c r="AX331" s="12" t="s">
        <v>74</v>
      </c>
      <c r="AY331" s="151" t="s">
        <v>135</v>
      </c>
    </row>
    <row r="332" spans="2:51" s="12" customFormat="1" ht="11.25">
      <c r="B332" s="149"/>
      <c r="D332" s="150" t="s">
        <v>147</v>
      </c>
      <c r="E332" s="151" t="s">
        <v>19</v>
      </c>
      <c r="F332" s="152" t="s">
        <v>320</v>
      </c>
      <c r="H332" s="151" t="s">
        <v>19</v>
      </c>
      <c r="I332" s="153"/>
      <c r="L332" s="149"/>
      <c r="M332" s="154"/>
      <c r="T332" s="155"/>
      <c r="AT332" s="151" t="s">
        <v>147</v>
      </c>
      <c r="AU332" s="151" t="s">
        <v>87</v>
      </c>
      <c r="AV332" s="12" t="s">
        <v>81</v>
      </c>
      <c r="AW332" s="12" t="s">
        <v>35</v>
      </c>
      <c r="AX332" s="12" t="s">
        <v>74</v>
      </c>
      <c r="AY332" s="151" t="s">
        <v>135</v>
      </c>
    </row>
    <row r="333" spans="2:51" s="13" customFormat="1" ht="11.25">
      <c r="B333" s="156"/>
      <c r="D333" s="150" t="s">
        <v>147</v>
      </c>
      <c r="E333" s="157" t="s">
        <v>19</v>
      </c>
      <c r="F333" s="158" t="s">
        <v>403</v>
      </c>
      <c r="H333" s="159">
        <v>2793.212</v>
      </c>
      <c r="I333" s="160"/>
      <c r="L333" s="156"/>
      <c r="M333" s="161"/>
      <c r="T333" s="162"/>
      <c r="AT333" s="157" t="s">
        <v>147</v>
      </c>
      <c r="AU333" s="157" t="s">
        <v>87</v>
      </c>
      <c r="AV333" s="13" t="s">
        <v>87</v>
      </c>
      <c r="AW333" s="13" t="s">
        <v>35</v>
      </c>
      <c r="AX333" s="13" t="s">
        <v>74</v>
      </c>
      <c r="AY333" s="157" t="s">
        <v>135</v>
      </c>
    </row>
    <row r="334" spans="2:51" s="12" customFormat="1" ht="11.25">
      <c r="B334" s="149"/>
      <c r="D334" s="150" t="s">
        <v>147</v>
      </c>
      <c r="E334" s="151" t="s">
        <v>19</v>
      </c>
      <c r="F334" s="152" t="s">
        <v>159</v>
      </c>
      <c r="H334" s="151" t="s">
        <v>19</v>
      </c>
      <c r="I334" s="153"/>
      <c r="L334" s="149"/>
      <c r="M334" s="154"/>
      <c r="T334" s="155"/>
      <c r="AT334" s="151" t="s">
        <v>147</v>
      </c>
      <c r="AU334" s="151" t="s">
        <v>87</v>
      </c>
      <c r="AV334" s="12" t="s">
        <v>81</v>
      </c>
      <c r="AW334" s="12" t="s">
        <v>35</v>
      </c>
      <c r="AX334" s="12" t="s">
        <v>74</v>
      </c>
      <c r="AY334" s="151" t="s">
        <v>135</v>
      </c>
    </row>
    <row r="335" spans="2:51" s="13" customFormat="1" ht="11.25">
      <c r="B335" s="156"/>
      <c r="D335" s="150" t="s">
        <v>147</v>
      </c>
      <c r="E335" s="157" t="s">
        <v>19</v>
      </c>
      <c r="F335" s="158" t="s">
        <v>404</v>
      </c>
      <c r="H335" s="159">
        <v>149.23</v>
      </c>
      <c r="I335" s="160"/>
      <c r="L335" s="156"/>
      <c r="M335" s="161"/>
      <c r="T335" s="162"/>
      <c r="AT335" s="157" t="s">
        <v>147</v>
      </c>
      <c r="AU335" s="157" t="s">
        <v>87</v>
      </c>
      <c r="AV335" s="13" t="s">
        <v>87</v>
      </c>
      <c r="AW335" s="13" t="s">
        <v>35</v>
      </c>
      <c r="AX335" s="13" t="s">
        <v>74</v>
      </c>
      <c r="AY335" s="157" t="s">
        <v>135</v>
      </c>
    </row>
    <row r="336" spans="2:51" s="15" customFormat="1" ht="11.25">
      <c r="B336" s="170"/>
      <c r="D336" s="150" t="s">
        <v>147</v>
      </c>
      <c r="E336" s="171" t="s">
        <v>19</v>
      </c>
      <c r="F336" s="172" t="s">
        <v>165</v>
      </c>
      <c r="H336" s="173">
        <v>2942.442</v>
      </c>
      <c r="I336" s="174"/>
      <c r="L336" s="170"/>
      <c r="M336" s="175"/>
      <c r="T336" s="176"/>
      <c r="AT336" s="171" t="s">
        <v>147</v>
      </c>
      <c r="AU336" s="171" t="s">
        <v>87</v>
      </c>
      <c r="AV336" s="15" t="s">
        <v>136</v>
      </c>
      <c r="AW336" s="15" t="s">
        <v>35</v>
      </c>
      <c r="AX336" s="15" t="s">
        <v>74</v>
      </c>
      <c r="AY336" s="171" t="s">
        <v>135</v>
      </c>
    </row>
    <row r="337" spans="2:51" s="12" customFormat="1" ht="11.25">
      <c r="B337" s="149"/>
      <c r="D337" s="150" t="s">
        <v>147</v>
      </c>
      <c r="E337" s="151" t="s">
        <v>19</v>
      </c>
      <c r="F337" s="152" t="s">
        <v>187</v>
      </c>
      <c r="H337" s="151" t="s">
        <v>19</v>
      </c>
      <c r="I337" s="153"/>
      <c r="L337" s="149"/>
      <c r="M337" s="154"/>
      <c r="T337" s="155"/>
      <c r="AT337" s="151" t="s">
        <v>147</v>
      </c>
      <c r="AU337" s="151" t="s">
        <v>87</v>
      </c>
      <c r="AV337" s="12" t="s">
        <v>81</v>
      </c>
      <c r="AW337" s="12" t="s">
        <v>35</v>
      </c>
      <c r="AX337" s="12" t="s">
        <v>74</v>
      </c>
      <c r="AY337" s="151" t="s">
        <v>135</v>
      </c>
    </row>
    <row r="338" spans="2:51" s="13" customFormat="1" ht="11.25">
      <c r="B338" s="156"/>
      <c r="D338" s="150" t="s">
        <v>147</v>
      </c>
      <c r="E338" s="157" t="s">
        <v>19</v>
      </c>
      <c r="F338" s="158" t="s">
        <v>405</v>
      </c>
      <c r="H338" s="159">
        <v>-10.368</v>
      </c>
      <c r="I338" s="160"/>
      <c r="L338" s="156"/>
      <c r="M338" s="161"/>
      <c r="T338" s="162"/>
      <c r="AT338" s="157" t="s">
        <v>147</v>
      </c>
      <c r="AU338" s="157" t="s">
        <v>87</v>
      </c>
      <c r="AV338" s="13" t="s">
        <v>87</v>
      </c>
      <c r="AW338" s="13" t="s">
        <v>35</v>
      </c>
      <c r="AX338" s="13" t="s">
        <v>74</v>
      </c>
      <c r="AY338" s="157" t="s">
        <v>135</v>
      </c>
    </row>
    <row r="339" spans="2:51" s="13" customFormat="1" ht="11.25">
      <c r="B339" s="156"/>
      <c r="D339" s="150" t="s">
        <v>147</v>
      </c>
      <c r="E339" s="157" t="s">
        <v>19</v>
      </c>
      <c r="F339" s="158" t="s">
        <v>406</v>
      </c>
      <c r="H339" s="159">
        <v>-0.634</v>
      </c>
      <c r="I339" s="160"/>
      <c r="L339" s="156"/>
      <c r="M339" s="161"/>
      <c r="T339" s="162"/>
      <c r="AT339" s="157" t="s">
        <v>147</v>
      </c>
      <c r="AU339" s="157" t="s">
        <v>87</v>
      </c>
      <c r="AV339" s="13" t="s">
        <v>87</v>
      </c>
      <c r="AW339" s="13" t="s">
        <v>35</v>
      </c>
      <c r="AX339" s="13" t="s">
        <v>74</v>
      </c>
      <c r="AY339" s="157" t="s">
        <v>135</v>
      </c>
    </row>
    <row r="340" spans="2:51" s="13" customFormat="1" ht="11.25">
      <c r="B340" s="156"/>
      <c r="D340" s="150" t="s">
        <v>147</v>
      </c>
      <c r="E340" s="157" t="s">
        <v>19</v>
      </c>
      <c r="F340" s="158" t="s">
        <v>291</v>
      </c>
      <c r="H340" s="159">
        <v>-3.168</v>
      </c>
      <c r="I340" s="160"/>
      <c r="L340" s="156"/>
      <c r="M340" s="161"/>
      <c r="T340" s="162"/>
      <c r="AT340" s="157" t="s">
        <v>147</v>
      </c>
      <c r="AU340" s="157" t="s">
        <v>87</v>
      </c>
      <c r="AV340" s="13" t="s">
        <v>87</v>
      </c>
      <c r="AW340" s="13" t="s">
        <v>35</v>
      </c>
      <c r="AX340" s="13" t="s">
        <v>74</v>
      </c>
      <c r="AY340" s="157" t="s">
        <v>135</v>
      </c>
    </row>
    <row r="341" spans="2:51" s="13" customFormat="1" ht="11.25">
      <c r="B341" s="156"/>
      <c r="D341" s="150" t="s">
        <v>147</v>
      </c>
      <c r="E341" s="157" t="s">
        <v>19</v>
      </c>
      <c r="F341" s="158" t="s">
        <v>287</v>
      </c>
      <c r="H341" s="159">
        <v>-2.707</v>
      </c>
      <c r="I341" s="160"/>
      <c r="L341" s="156"/>
      <c r="M341" s="161"/>
      <c r="T341" s="162"/>
      <c r="AT341" s="157" t="s">
        <v>147</v>
      </c>
      <c r="AU341" s="157" t="s">
        <v>87</v>
      </c>
      <c r="AV341" s="13" t="s">
        <v>87</v>
      </c>
      <c r="AW341" s="13" t="s">
        <v>35</v>
      </c>
      <c r="AX341" s="13" t="s">
        <v>74</v>
      </c>
      <c r="AY341" s="157" t="s">
        <v>135</v>
      </c>
    </row>
    <row r="342" spans="2:51" s="15" customFormat="1" ht="11.25">
      <c r="B342" s="170"/>
      <c r="D342" s="150" t="s">
        <v>147</v>
      </c>
      <c r="E342" s="171" t="s">
        <v>19</v>
      </c>
      <c r="F342" s="172" t="s">
        <v>165</v>
      </c>
      <c r="H342" s="173">
        <v>-16.877000000000002</v>
      </c>
      <c r="I342" s="174"/>
      <c r="L342" s="170"/>
      <c r="M342" s="175"/>
      <c r="T342" s="176"/>
      <c r="AT342" s="171" t="s">
        <v>147</v>
      </c>
      <c r="AU342" s="171" t="s">
        <v>87</v>
      </c>
      <c r="AV342" s="15" t="s">
        <v>136</v>
      </c>
      <c r="AW342" s="15" t="s">
        <v>35</v>
      </c>
      <c r="AX342" s="15" t="s">
        <v>74</v>
      </c>
      <c r="AY342" s="171" t="s">
        <v>135</v>
      </c>
    </row>
    <row r="343" spans="2:51" s="12" customFormat="1" ht="11.25">
      <c r="B343" s="149"/>
      <c r="D343" s="150" t="s">
        <v>147</v>
      </c>
      <c r="E343" s="151" t="s">
        <v>19</v>
      </c>
      <c r="F343" s="152" t="s">
        <v>193</v>
      </c>
      <c r="H343" s="151" t="s">
        <v>19</v>
      </c>
      <c r="I343" s="153"/>
      <c r="L343" s="149"/>
      <c r="M343" s="154"/>
      <c r="T343" s="155"/>
      <c r="AT343" s="151" t="s">
        <v>147</v>
      </c>
      <c r="AU343" s="151" t="s">
        <v>87</v>
      </c>
      <c r="AV343" s="12" t="s">
        <v>81</v>
      </c>
      <c r="AW343" s="12" t="s">
        <v>35</v>
      </c>
      <c r="AX343" s="12" t="s">
        <v>74</v>
      </c>
      <c r="AY343" s="151" t="s">
        <v>135</v>
      </c>
    </row>
    <row r="344" spans="2:51" s="13" customFormat="1" ht="11.25">
      <c r="B344" s="156"/>
      <c r="D344" s="150" t="s">
        <v>147</v>
      </c>
      <c r="E344" s="157" t="s">
        <v>19</v>
      </c>
      <c r="F344" s="158" t="s">
        <v>407</v>
      </c>
      <c r="H344" s="159">
        <v>-16.548</v>
      </c>
      <c r="I344" s="160"/>
      <c r="L344" s="156"/>
      <c r="M344" s="161"/>
      <c r="T344" s="162"/>
      <c r="AT344" s="157" t="s">
        <v>147</v>
      </c>
      <c r="AU344" s="157" t="s">
        <v>87</v>
      </c>
      <c r="AV344" s="13" t="s">
        <v>87</v>
      </c>
      <c r="AW344" s="13" t="s">
        <v>35</v>
      </c>
      <c r="AX344" s="13" t="s">
        <v>74</v>
      </c>
      <c r="AY344" s="157" t="s">
        <v>135</v>
      </c>
    </row>
    <row r="345" spans="2:51" s="13" customFormat="1" ht="11.25">
      <c r="B345" s="156"/>
      <c r="D345" s="150" t="s">
        <v>147</v>
      </c>
      <c r="E345" s="157" t="s">
        <v>19</v>
      </c>
      <c r="F345" s="158" t="s">
        <v>408</v>
      </c>
      <c r="H345" s="159">
        <v>-23.285</v>
      </c>
      <c r="I345" s="160"/>
      <c r="L345" s="156"/>
      <c r="M345" s="161"/>
      <c r="T345" s="162"/>
      <c r="AT345" s="157" t="s">
        <v>147</v>
      </c>
      <c r="AU345" s="157" t="s">
        <v>87</v>
      </c>
      <c r="AV345" s="13" t="s">
        <v>87</v>
      </c>
      <c r="AW345" s="13" t="s">
        <v>35</v>
      </c>
      <c r="AX345" s="13" t="s">
        <v>74</v>
      </c>
      <c r="AY345" s="157" t="s">
        <v>135</v>
      </c>
    </row>
    <row r="346" spans="2:51" s="13" customFormat="1" ht="11.25">
      <c r="B346" s="156"/>
      <c r="D346" s="150" t="s">
        <v>147</v>
      </c>
      <c r="E346" s="157" t="s">
        <v>19</v>
      </c>
      <c r="F346" s="158" t="s">
        <v>409</v>
      </c>
      <c r="H346" s="159">
        <v>2.999</v>
      </c>
      <c r="I346" s="160"/>
      <c r="L346" s="156"/>
      <c r="M346" s="161"/>
      <c r="T346" s="162"/>
      <c r="AT346" s="157" t="s">
        <v>147</v>
      </c>
      <c r="AU346" s="157" t="s">
        <v>87</v>
      </c>
      <c r="AV346" s="13" t="s">
        <v>87</v>
      </c>
      <c r="AW346" s="13" t="s">
        <v>35</v>
      </c>
      <c r="AX346" s="13" t="s">
        <v>74</v>
      </c>
      <c r="AY346" s="157" t="s">
        <v>135</v>
      </c>
    </row>
    <row r="347" spans="2:51" s="15" customFormat="1" ht="11.25">
      <c r="B347" s="170"/>
      <c r="D347" s="150" t="s">
        <v>147</v>
      </c>
      <c r="E347" s="171" t="s">
        <v>19</v>
      </c>
      <c r="F347" s="172" t="s">
        <v>165</v>
      </c>
      <c r="H347" s="173">
        <v>-36.833999999999996</v>
      </c>
      <c r="I347" s="174"/>
      <c r="L347" s="170"/>
      <c r="M347" s="175"/>
      <c r="T347" s="176"/>
      <c r="AT347" s="171" t="s">
        <v>147</v>
      </c>
      <c r="AU347" s="171" t="s">
        <v>87</v>
      </c>
      <c r="AV347" s="15" t="s">
        <v>136</v>
      </c>
      <c r="AW347" s="15" t="s">
        <v>35</v>
      </c>
      <c r="AX347" s="15" t="s">
        <v>74</v>
      </c>
      <c r="AY347" s="171" t="s">
        <v>135</v>
      </c>
    </row>
    <row r="348" spans="2:51" s="12" customFormat="1" ht="11.25">
      <c r="B348" s="149"/>
      <c r="D348" s="150" t="s">
        <v>147</v>
      </c>
      <c r="E348" s="151" t="s">
        <v>19</v>
      </c>
      <c r="F348" s="152" t="s">
        <v>197</v>
      </c>
      <c r="H348" s="151" t="s">
        <v>19</v>
      </c>
      <c r="I348" s="153"/>
      <c r="L348" s="149"/>
      <c r="M348" s="154"/>
      <c r="T348" s="155"/>
      <c r="AT348" s="151" t="s">
        <v>147</v>
      </c>
      <c r="AU348" s="151" t="s">
        <v>87</v>
      </c>
      <c r="AV348" s="12" t="s">
        <v>81</v>
      </c>
      <c r="AW348" s="12" t="s">
        <v>35</v>
      </c>
      <c r="AX348" s="12" t="s">
        <v>74</v>
      </c>
      <c r="AY348" s="151" t="s">
        <v>135</v>
      </c>
    </row>
    <row r="349" spans="2:51" s="13" customFormat="1" ht="11.25">
      <c r="B349" s="156"/>
      <c r="D349" s="150" t="s">
        <v>147</v>
      </c>
      <c r="E349" s="157" t="s">
        <v>19</v>
      </c>
      <c r="F349" s="158" t="s">
        <v>410</v>
      </c>
      <c r="H349" s="159">
        <v>-368.34</v>
      </c>
      <c r="I349" s="160"/>
      <c r="L349" s="156"/>
      <c r="M349" s="161"/>
      <c r="T349" s="162"/>
      <c r="AT349" s="157" t="s">
        <v>147</v>
      </c>
      <c r="AU349" s="157" t="s">
        <v>87</v>
      </c>
      <c r="AV349" s="13" t="s">
        <v>87</v>
      </c>
      <c r="AW349" s="13" t="s">
        <v>35</v>
      </c>
      <c r="AX349" s="13" t="s">
        <v>74</v>
      </c>
      <c r="AY349" s="157" t="s">
        <v>135</v>
      </c>
    </row>
    <row r="350" spans="2:51" s="15" customFormat="1" ht="11.25">
      <c r="B350" s="170"/>
      <c r="D350" s="150" t="s">
        <v>147</v>
      </c>
      <c r="E350" s="171" t="s">
        <v>19</v>
      </c>
      <c r="F350" s="172" t="s">
        <v>165</v>
      </c>
      <c r="H350" s="173">
        <v>-368.34</v>
      </c>
      <c r="I350" s="174"/>
      <c r="L350" s="170"/>
      <c r="M350" s="175"/>
      <c r="T350" s="176"/>
      <c r="AT350" s="171" t="s">
        <v>147</v>
      </c>
      <c r="AU350" s="171" t="s">
        <v>87</v>
      </c>
      <c r="AV350" s="15" t="s">
        <v>136</v>
      </c>
      <c r="AW350" s="15" t="s">
        <v>35</v>
      </c>
      <c r="AX350" s="15" t="s">
        <v>74</v>
      </c>
      <c r="AY350" s="171" t="s">
        <v>135</v>
      </c>
    </row>
    <row r="351" spans="2:51" s="12" customFormat="1" ht="11.25">
      <c r="B351" s="149"/>
      <c r="D351" s="150" t="s">
        <v>147</v>
      </c>
      <c r="E351" s="151" t="s">
        <v>19</v>
      </c>
      <c r="F351" s="152" t="s">
        <v>199</v>
      </c>
      <c r="H351" s="151" t="s">
        <v>19</v>
      </c>
      <c r="I351" s="153"/>
      <c r="L351" s="149"/>
      <c r="M351" s="154"/>
      <c r="T351" s="155"/>
      <c r="AT351" s="151" t="s">
        <v>147</v>
      </c>
      <c r="AU351" s="151" t="s">
        <v>87</v>
      </c>
      <c r="AV351" s="12" t="s">
        <v>81</v>
      </c>
      <c r="AW351" s="12" t="s">
        <v>35</v>
      </c>
      <c r="AX351" s="12" t="s">
        <v>74</v>
      </c>
      <c r="AY351" s="151" t="s">
        <v>135</v>
      </c>
    </row>
    <row r="352" spans="2:51" s="13" customFormat="1" ht="11.25">
      <c r="B352" s="156"/>
      <c r="D352" s="150" t="s">
        <v>147</v>
      </c>
      <c r="E352" s="157" t="s">
        <v>19</v>
      </c>
      <c r="F352" s="158" t="s">
        <v>411</v>
      </c>
      <c r="H352" s="159">
        <v>7.056</v>
      </c>
      <c r="I352" s="160"/>
      <c r="L352" s="156"/>
      <c r="M352" s="161"/>
      <c r="T352" s="162"/>
      <c r="AT352" s="157" t="s">
        <v>147</v>
      </c>
      <c r="AU352" s="157" t="s">
        <v>87</v>
      </c>
      <c r="AV352" s="13" t="s">
        <v>87</v>
      </c>
      <c r="AW352" s="13" t="s">
        <v>35</v>
      </c>
      <c r="AX352" s="13" t="s">
        <v>74</v>
      </c>
      <c r="AY352" s="157" t="s">
        <v>135</v>
      </c>
    </row>
    <row r="353" spans="2:51" s="13" customFormat="1" ht="11.25">
      <c r="B353" s="156"/>
      <c r="D353" s="150" t="s">
        <v>147</v>
      </c>
      <c r="E353" s="157" t="s">
        <v>19</v>
      </c>
      <c r="F353" s="158" t="s">
        <v>412</v>
      </c>
      <c r="H353" s="159">
        <v>0.921</v>
      </c>
      <c r="I353" s="160"/>
      <c r="L353" s="156"/>
      <c r="M353" s="161"/>
      <c r="T353" s="162"/>
      <c r="AT353" s="157" t="s">
        <v>147</v>
      </c>
      <c r="AU353" s="157" t="s">
        <v>87</v>
      </c>
      <c r="AV353" s="13" t="s">
        <v>87</v>
      </c>
      <c r="AW353" s="13" t="s">
        <v>35</v>
      </c>
      <c r="AX353" s="13" t="s">
        <v>74</v>
      </c>
      <c r="AY353" s="157" t="s">
        <v>135</v>
      </c>
    </row>
    <row r="354" spans="2:51" s="13" customFormat="1" ht="11.25">
      <c r="B354" s="156"/>
      <c r="D354" s="150" t="s">
        <v>147</v>
      </c>
      <c r="E354" s="157" t="s">
        <v>19</v>
      </c>
      <c r="F354" s="158" t="s">
        <v>413</v>
      </c>
      <c r="H354" s="159">
        <v>1.431</v>
      </c>
      <c r="I354" s="160"/>
      <c r="L354" s="156"/>
      <c r="M354" s="161"/>
      <c r="T354" s="162"/>
      <c r="AT354" s="157" t="s">
        <v>147</v>
      </c>
      <c r="AU354" s="157" t="s">
        <v>87</v>
      </c>
      <c r="AV354" s="13" t="s">
        <v>87</v>
      </c>
      <c r="AW354" s="13" t="s">
        <v>35</v>
      </c>
      <c r="AX354" s="13" t="s">
        <v>74</v>
      </c>
      <c r="AY354" s="157" t="s">
        <v>135</v>
      </c>
    </row>
    <row r="355" spans="2:51" s="13" customFormat="1" ht="11.25">
      <c r="B355" s="156"/>
      <c r="D355" s="150" t="s">
        <v>147</v>
      </c>
      <c r="E355" s="157" t="s">
        <v>19</v>
      </c>
      <c r="F355" s="158" t="s">
        <v>414</v>
      </c>
      <c r="H355" s="159">
        <v>2.332</v>
      </c>
      <c r="I355" s="160"/>
      <c r="L355" s="156"/>
      <c r="M355" s="161"/>
      <c r="T355" s="162"/>
      <c r="AT355" s="157" t="s">
        <v>147</v>
      </c>
      <c r="AU355" s="157" t="s">
        <v>87</v>
      </c>
      <c r="AV355" s="13" t="s">
        <v>87</v>
      </c>
      <c r="AW355" s="13" t="s">
        <v>35</v>
      </c>
      <c r="AX355" s="13" t="s">
        <v>74</v>
      </c>
      <c r="AY355" s="157" t="s">
        <v>135</v>
      </c>
    </row>
    <row r="356" spans="2:51" s="15" customFormat="1" ht="11.25">
      <c r="B356" s="170"/>
      <c r="D356" s="150" t="s">
        <v>147</v>
      </c>
      <c r="E356" s="171" t="s">
        <v>19</v>
      </c>
      <c r="F356" s="172" t="s">
        <v>165</v>
      </c>
      <c r="H356" s="173">
        <v>11.740000000000002</v>
      </c>
      <c r="I356" s="174"/>
      <c r="L356" s="170"/>
      <c r="M356" s="175"/>
      <c r="T356" s="176"/>
      <c r="AT356" s="171" t="s">
        <v>147</v>
      </c>
      <c r="AU356" s="171" t="s">
        <v>87</v>
      </c>
      <c r="AV356" s="15" t="s">
        <v>136</v>
      </c>
      <c r="AW356" s="15" t="s">
        <v>35</v>
      </c>
      <c r="AX356" s="15" t="s">
        <v>74</v>
      </c>
      <c r="AY356" s="171" t="s">
        <v>135</v>
      </c>
    </row>
    <row r="357" spans="2:51" s="12" customFormat="1" ht="11.25">
      <c r="B357" s="149"/>
      <c r="D357" s="150" t="s">
        <v>147</v>
      </c>
      <c r="E357" s="151" t="s">
        <v>19</v>
      </c>
      <c r="F357" s="152" t="s">
        <v>205</v>
      </c>
      <c r="H357" s="151" t="s">
        <v>19</v>
      </c>
      <c r="I357" s="153"/>
      <c r="L357" s="149"/>
      <c r="M357" s="154"/>
      <c r="T357" s="155"/>
      <c r="AT357" s="151" t="s">
        <v>147</v>
      </c>
      <c r="AU357" s="151" t="s">
        <v>87</v>
      </c>
      <c r="AV357" s="12" t="s">
        <v>81</v>
      </c>
      <c r="AW357" s="12" t="s">
        <v>35</v>
      </c>
      <c r="AX357" s="12" t="s">
        <v>74</v>
      </c>
      <c r="AY357" s="151" t="s">
        <v>135</v>
      </c>
    </row>
    <row r="358" spans="2:51" s="13" customFormat="1" ht="11.25">
      <c r="B358" s="156"/>
      <c r="D358" s="150" t="s">
        <v>147</v>
      </c>
      <c r="E358" s="157" t="s">
        <v>19</v>
      </c>
      <c r="F358" s="158" t="s">
        <v>415</v>
      </c>
      <c r="H358" s="159">
        <v>3.47</v>
      </c>
      <c r="I358" s="160"/>
      <c r="L358" s="156"/>
      <c r="M358" s="161"/>
      <c r="T358" s="162"/>
      <c r="AT358" s="157" t="s">
        <v>147</v>
      </c>
      <c r="AU358" s="157" t="s">
        <v>87</v>
      </c>
      <c r="AV358" s="13" t="s">
        <v>87</v>
      </c>
      <c r="AW358" s="13" t="s">
        <v>35</v>
      </c>
      <c r="AX358" s="13" t="s">
        <v>74</v>
      </c>
      <c r="AY358" s="157" t="s">
        <v>135</v>
      </c>
    </row>
    <row r="359" spans="2:51" s="13" customFormat="1" ht="11.25">
      <c r="B359" s="156"/>
      <c r="D359" s="150" t="s">
        <v>147</v>
      </c>
      <c r="E359" s="157" t="s">
        <v>19</v>
      </c>
      <c r="F359" s="158" t="s">
        <v>416</v>
      </c>
      <c r="H359" s="159">
        <v>6.023</v>
      </c>
      <c r="I359" s="160"/>
      <c r="L359" s="156"/>
      <c r="M359" s="161"/>
      <c r="T359" s="162"/>
      <c r="AT359" s="157" t="s">
        <v>147</v>
      </c>
      <c r="AU359" s="157" t="s">
        <v>87</v>
      </c>
      <c r="AV359" s="13" t="s">
        <v>87</v>
      </c>
      <c r="AW359" s="13" t="s">
        <v>35</v>
      </c>
      <c r="AX359" s="13" t="s">
        <v>74</v>
      </c>
      <c r="AY359" s="157" t="s">
        <v>135</v>
      </c>
    </row>
    <row r="360" spans="2:51" s="13" customFormat="1" ht="11.25">
      <c r="B360" s="156"/>
      <c r="D360" s="150" t="s">
        <v>147</v>
      </c>
      <c r="E360" s="157" t="s">
        <v>19</v>
      </c>
      <c r="F360" s="158" t="s">
        <v>417</v>
      </c>
      <c r="H360" s="159">
        <v>0.623</v>
      </c>
      <c r="I360" s="160"/>
      <c r="L360" s="156"/>
      <c r="M360" s="161"/>
      <c r="T360" s="162"/>
      <c r="AT360" s="157" t="s">
        <v>147</v>
      </c>
      <c r="AU360" s="157" t="s">
        <v>87</v>
      </c>
      <c r="AV360" s="13" t="s">
        <v>87</v>
      </c>
      <c r="AW360" s="13" t="s">
        <v>35</v>
      </c>
      <c r="AX360" s="13" t="s">
        <v>74</v>
      </c>
      <c r="AY360" s="157" t="s">
        <v>135</v>
      </c>
    </row>
    <row r="361" spans="2:51" s="15" customFormat="1" ht="11.25">
      <c r="B361" s="170"/>
      <c r="D361" s="150" t="s">
        <v>147</v>
      </c>
      <c r="E361" s="171" t="s">
        <v>19</v>
      </c>
      <c r="F361" s="172" t="s">
        <v>165</v>
      </c>
      <c r="H361" s="173">
        <v>10.116</v>
      </c>
      <c r="I361" s="174"/>
      <c r="L361" s="170"/>
      <c r="M361" s="175"/>
      <c r="T361" s="176"/>
      <c r="AT361" s="171" t="s">
        <v>147</v>
      </c>
      <c r="AU361" s="171" t="s">
        <v>87</v>
      </c>
      <c r="AV361" s="15" t="s">
        <v>136</v>
      </c>
      <c r="AW361" s="15" t="s">
        <v>35</v>
      </c>
      <c r="AX361" s="15" t="s">
        <v>74</v>
      </c>
      <c r="AY361" s="171" t="s">
        <v>135</v>
      </c>
    </row>
    <row r="362" spans="2:51" s="12" customFormat="1" ht="11.25">
      <c r="B362" s="149"/>
      <c r="D362" s="150" t="s">
        <v>147</v>
      </c>
      <c r="E362" s="151" t="s">
        <v>19</v>
      </c>
      <c r="F362" s="152" t="s">
        <v>418</v>
      </c>
      <c r="H362" s="151" t="s">
        <v>19</v>
      </c>
      <c r="I362" s="153"/>
      <c r="L362" s="149"/>
      <c r="M362" s="154"/>
      <c r="T362" s="155"/>
      <c r="AT362" s="151" t="s">
        <v>147</v>
      </c>
      <c r="AU362" s="151" t="s">
        <v>87</v>
      </c>
      <c r="AV362" s="12" t="s">
        <v>81</v>
      </c>
      <c r="AW362" s="12" t="s">
        <v>35</v>
      </c>
      <c r="AX362" s="12" t="s">
        <v>74</v>
      </c>
      <c r="AY362" s="151" t="s">
        <v>135</v>
      </c>
    </row>
    <row r="363" spans="2:51" s="13" customFormat="1" ht="11.25">
      <c r="B363" s="156"/>
      <c r="D363" s="150" t="s">
        <v>147</v>
      </c>
      <c r="E363" s="157" t="s">
        <v>19</v>
      </c>
      <c r="F363" s="158" t="s">
        <v>419</v>
      </c>
      <c r="H363" s="159">
        <v>101.16</v>
      </c>
      <c r="I363" s="160"/>
      <c r="L363" s="156"/>
      <c r="M363" s="161"/>
      <c r="T363" s="162"/>
      <c r="AT363" s="157" t="s">
        <v>147</v>
      </c>
      <c r="AU363" s="157" t="s">
        <v>87</v>
      </c>
      <c r="AV363" s="13" t="s">
        <v>87</v>
      </c>
      <c r="AW363" s="13" t="s">
        <v>35</v>
      </c>
      <c r="AX363" s="13" t="s">
        <v>74</v>
      </c>
      <c r="AY363" s="157" t="s">
        <v>135</v>
      </c>
    </row>
    <row r="364" spans="2:51" s="15" customFormat="1" ht="11.25">
      <c r="B364" s="170"/>
      <c r="D364" s="150" t="s">
        <v>147</v>
      </c>
      <c r="E364" s="171" t="s">
        <v>19</v>
      </c>
      <c r="F364" s="172" t="s">
        <v>165</v>
      </c>
      <c r="H364" s="173">
        <v>101.16</v>
      </c>
      <c r="I364" s="174"/>
      <c r="L364" s="170"/>
      <c r="M364" s="175"/>
      <c r="T364" s="176"/>
      <c r="AT364" s="171" t="s">
        <v>147</v>
      </c>
      <c r="AU364" s="171" t="s">
        <v>87</v>
      </c>
      <c r="AV364" s="15" t="s">
        <v>136</v>
      </c>
      <c r="AW364" s="15" t="s">
        <v>35</v>
      </c>
      <c r="AX364" s="15" t="s">
        <v>74</v>
      </c>
      <c r="AY364" s="171" t="s">
        <v>135</v>
      </c>
    </row>
    <row r="365" spans="2:51" s="12" customFormat="1" ht="11.25">
      <c r="B365" s="149"/>
      <c r="D365" s="150" t="s">
        <v>147</v>
      </c>
      <c r="E365" s="151" t="s">
        <v>19</v>
      </c>
      <c r="F365" s="152" t="s">
        <v>420</v>
      </c>
      <c r="H365" s="151" t="s">
        <v>19</v>
      </c>
      <c r="I365" s="153"/>
      <c r="L365" s="149"/>
      <c r="M365" s="154"/>
      <c r="T365" s="155"/>
      <c r="AT365" s="151" t="s">
        <v>147</v>
      </c>
      <c r="AU365" s="151" t="s">
        <v>87</v>
      </c>
      <c r="AV365" s="12" t="s">
        <v>81</v>
      </c>
      <c r="AW365" s="12" t="s">
        <v>35</v>
      </c>
      <c r="AX365" s="12" t="s">
        <v>74</v>
      </c>
      <c r="AY365" s="151" t="s">
        <v>135</v>
      </c>
    </row>
    <row r="366" spans="2:51" s="13" customFormat="1" ht="11.25">
      <c r="B366" s="156"/>
      <c r="D366" s="150" t="s">
        <v>147</v>
      </c>
      <c r="E366" s="157" t="s">
        <v>19</v>
      </c>
      <c r="F366" s="158" t="s">
        <v>421</v>
      </c>
      <c r="H366" s="159">
        <v>14.52</v>
      </c>
      <c r="I366" s="160"/>
      <c r="L366" s="156"/>
      <c r="M366" s="161"/>
      <c r="T366" s="162"/>
      <c r="AT366" s="157" t="s">
        <v>147</v>
      </c>
      <c r="AU366" s="157" t="s">
        <v>87</v>
      </c>
      <c r="AV366" s="13" t="s">
        <v>87</v>
      </c>
      <c r="AW366" s="13" t="s">
        <v>35</v>
      </c>
      <c r="AX366" s="13" t="s">
        <v>74</v>
      </c>
      <c r="AY366" s="157" t="s">
        <v>135</v>
      </c>
    </row>
    <row r="367" spans="2:51" s="12" customFormat="1" ht="11.25">
      <c r="B367" s="149"/>
      <c r="D367" s="150" t="s">
        <v>147</v>
      </c>
      <c r="E367" s="151" t="s">
        <v>19</v>
      </c>
      <c r="F367" s="152" t="s">
        <v>422</v>
      </c>
      <c r="H367" s="151" t="s">
        <v>19</v>
      </c>
      <c r="I367" s="153"/>
      <c r="L367" s="149"/>
      <c r="M367" s="154"/>
      <c r="T367" s="155"/>
      <c r="AT367" s="151" t="s">
        <v>147</v>
      </c>
      <c r="AU367" s="151" t="s">
        <v>87</v>
      </c>
      <c r="AV367" s="12" t="s">
        <v>81</v>
      </c>
      <c r="AW367" s="12" t="s">
        <v>35</v>
      </c>
      <c r="AX367" s="12" t="s">
        <v>74</v>
      </c>
      <c r="AY367" s="151" t="s">
        <v>135</v>
      </c>
    </row>
    <row r="368" spans="2:51" s="13" customFormat="1" ht="11.25">
      <c r="B368" s="156"/>
      <c r="D368" s="150" t="s">
        <v>147</v>
      </c>
      <c r="E368" s="157" t="s">
        <v>19</v>
      </c>
      <c r="F368" s="158" t="s">
        <v>423</v>
      </c>
      <c r="H368" s="159">
        <v>174.627</v>
      </c>
      <c r="I368" s="160"/>
      <c r="L368" s="156"/>
      <c r="M368" s="161"/>
      <c r="T368" s="162"/>
      <c r="AT368" s="157" t="s">
        <v>147</v>
      </c>
      <c r="AU368" s="157" t="s">
        <v>87</v>
      </c>
      <c r="AV368" s="13" t="s">
        <v>87</v>
      </c>
      <c r="AW368" s="13" t="s">
        <v>35</v>
      </c>
      <c r="AX368" s="13" t="s">
        <v>74</v>
      </c>
      <c r="AY368" s="157" t="s">
        <v>135</v>
      </c>
    </row>
    <row r="369" spans="2:51" s="12" customFormat="1" ht="11.25">
      <c r="B369" s="149"/>
      <c r="D369" s="150" t="s">
        <v>147</v>
      </c>
      <c r="E369" s="151" t="s">
        <v>19</v>
      </c>
      <c r="F369" s="152" t="s">
        <v>424</v>
      </c>
      <c r="H369" s="151" t="s">
        <v>19</v>
      </c>
      <c r="I369" s="153"/>
      <c r="L369" s="149"/>
      <c r="M369" s="154"/>
      <c r="T369" s="155"/>
      <c r="AT369" s="151" t="s">
        <v>147</v>
      </c>
      <c r="AU369" s="151" t="s">
        <v>87</v>
      </c>
      <c r="AV369" s="12" t="s">
        <v>81</v>
      </c>
      <c r="AW369" s="12" t="s">
        <v>35</v>
      </c>
      <c r="AX369" s="12" t="s">
        <v>74</v>
      </c>
      <c r="AY369" s="151" t="s">
        <v>135</v>
      </c>
    </row>
    <row r="370" spans="2:51" s="13" customFormat="1" ht="11.25">
      <c r="B370" s="156"/>
      <c r="D370" s="150" t="s">
        <v>147</v>
      </c>
      <c r="E370" s="157" t="s">
        <v>19</v>
      </c>
      <c r="F370" s="158" t="s">
        <v>425</v>
      </c>
      <c r="H370" s="159">
        <v>25.617</v>
      </c>
      <c r="I370" s="160"/>
      <c r="L370" s="156"/>
      <c r="M370" s="161"/>
      <c r="T370" s="162"/>
      <c r="AT370" s="157" t="s">
        <v>147</v>
      </c>
      <c r="AU370" s="157" t="s">
        <v>87</v>
      </c>
      <c r="AV370" s="13" t="s">
        <v>87</v>
      </c>
      <c r="AW370" s="13" t="s">
        <v>35</v>
      </c>
      <c r="AX370" s="13" t="s">
        <v>74</v>
      </c>
      <c r="AY370" s="157" t="s">
        <v>135</v>
      </c>
    </row>
    <row r="371" spans="2:51" s="15" customFormat="1" ht="11.25">
      <c r="B371" s="170"/>
      <c r="D371" s="150" t="s">
        <v>147</v>
      </c>
      <c r="E371" s="171" t="s">
        <v>19</v>
      </c>
      <c r="F371" s="172" t="s">
        <v>165</v>
      </c>
      <c r="H371" s="173">
        <v>214.764</v>
      </c>
      <c r="I371" s="174"/>
      <c r="L371" s="170"/>
      <c r="M371" s="175"/>
      <c r="T371" s="176"/>
      <c r="AT371" s="171" t="s">
        <v>147</v>
      </c>
      <c r="AU371" s="171" t="s">
        <v>87</v>
      </c>
      <c r="AV371" s="15" t="s">
        <v>136</v>
      </c>
      <c r="AW371" s="15" t="s">
        <v>35</v>
      </c>
      <c r="AX371" s="15" t="s">
        <v>74</v>
      </c>
      <c r="AY371" s="171" t="s">
        <v>135</v>
      </c>
    </row>
    <row r="372" spans="2:51" s="12" customFormat="1" ht="11.25">
      <c r="B372" s="149"/>
      <c r="D372" s="150" t="s">
        <v>147</v>
      </c>
      <c r="E372" s="151" t="s">
        <v>19</v>
      </c>
      <c r="F372" s="152" t="s">
        <v>426</v>
      </c>
      <c r="H372" s="151" t="s">
        <v>19</v>
      </c>
      <c r="I372" s="153"/>
      <c r="L372" s="149"/>
      <c r="M372" s="154"/>
      <c r="T372" s="155"/>
      <c r="AT372" s="151" t="s">
        <v>147</v>
      </c>
      <c r="AU372" s="151" t="s">
        <v>87</v>
      </c>
      <c r="AV372" s="12" t="s">
        <v>81</v>
      </c>
      <c r="AW372" s="12" t="s">
        <v>35</v>
      </c>
      <c r="AX372" s="12" t="s">
        <v>74</v>
      </c>
      <c r="AY372" s="151" t="s">
        <v>135</v>
      </c>
    </row>
    <row r="373" spans="2:51" s="13" customFormat="1" ht="11.25">
      <c r="B373" s="156"/>
      <c r="D373" s="150" t="s">
        <v>147</v>
      </c>
      <c r="E373" s="157" t="s">
        <v>19</v>
      </c>
      <c r="F373" s="158" t="s">
        <v>427</v>
      </c>
      <c r="H373" s="159">
        <v>3.536</v>
      </c>
      <c r="I373" s="160"/>
      <c r="L373" s="156"/>
      <c r="M373" s="161"/>
      <c r="T373" s="162"/>
      <c r="AT373" s="157" t="s">
        <v>147</v>
      </c>
      <c r="AU373" s="157" t="s">
        <v>87</v>
      </c>
      <c r="AV373" s="13" t="s">
        <v>87</v>
      </c>
      <c r="AW373" s="13" t="s">
        <v>35</v>
      </c>
      <c r="AX373" s="13" t="s">
        <v>74</v>
      </c>
      <c r="AY373" s="157" t="s">
        <v>135</v>
      </c>
    </row>
    <row r="374" spans="2:51" s="12" customFormat="1" ht="11.25">
      <c r="B374" s="149"/>
      <c r="D374" s="150" t="s">
        <v>147</v>
      </c>
      <c r="E374" s="151" t="s">
        <v>19</v>
      </c>
      <c r="F374" s="152" t="s">
        <v>281</v>
      </c>
      <c r="H374" s="151" t="s">
        <v>19</v>
      </c>
      <c r="I374" s="153"/>
      <c r="L374" s="149"/>
      <c r="M374" s="154"/>
      <c r="T374" s="155"/>
      <c r="AT374" s="151" t="s">
        <v>147</v>
      </c>
      <c r="AU374" s="151" t="s">
        <v>87</v>
      </c>
      <c r="AV374" s="12" t="s">
        <v>81</v>
      </c>
      <c r="AW374" s="12" t="s">
        <v>35</v>
      </c>
      <c r="AX374" s="12" t="s">
        <v>74</v>
      </c>
      <c r="AY374" s="151" t="s">
        <v>135</v>
      </c>
    </row>
    <row r="375" spans="2:51" s="13" customFormat="1" ht="11.25">
      <c r="B375" s="156"/>
      <c r="D375" s="150" t="s">
        <v>147</v>
      </c>
      <c r="E375" s="157" t="s">
        <v>19</v>
      </c>
      <c r="F375" s="158" t="s">
        <v>428</v>
      </c>
      <c r="H375" s="159">
        <v>9.15</v>
      </c>
      <c r="I375" s="160"/>
      <c r="L375" s="156"/>
      <c r="M375" s="161"/>
      <c r="T375" s="162"/>
      <c r="AT375" s="157" t="s">
        <v>147</v>
      </c>
      <c r="AU375" s="157" t="s">
        <v>87</v>
      </c>
      <c r="AV375" s="13" t="s">
        <v>87</v>
      </c>
      <c r="AW375" s="13" t="s">
        <v>35</v>
      </c>
      <c r="AX375" s="13" t="s">
        <v>74</v>
      </c>
      <c r="AY375" s="157" t="s">
        <v>135</v>
      </c>
    </row>
    <row r="376" spans="2:51" s="12" customFormat="1" ht="11.25">
      <c r="B376" s="149"/>
      <c r="D376" s="150" t="s">
        <v>147</v>
      </c>
      <c r="E376" s="151" t="s">
        <v>19</v>
      </c>
      <c r="F376" s="152" t="s">
        <v>294</v>
      </c>
      <c r="H376" s="151" t="s">
        <v>19</v>
      </c>
      <c r="I376" s="153"/>
      <c r="L376" s="149"/>
      <c r="M376" s="154"/>
      <c r="T376" s="155"/>
      <c r="AT376" s="151" t="s">
        <v>147</v>
      </c>
      <c r="AU376" s="151" t="s">
        <v>87</v>
      </c>
      <c r="AV376" s="12" t="s">
        <v>81</v>
      </c>
      <c r="AW376" s="12" t="s">
        <v>35</v>
      </c>
      <c r="AX376" s="12" t="s">
        <v>74</v>
      </c>
      <c r="AY376" s="151" t="s">
        <v>135</v>
      </c>
    </row>
    <row r="377" spans="2:51" s="13" customFormat="1" ht="11.25">
      <c r="B377" s="156"/>
      <c r="D377" s="150" t="s">
        <v>147</v>
      </c>
      <c r="E377" s="157" t="s">
        <v>19</v>
      </c>
      <c r="F377" s="158" t="s">
        <v>429</v>
      </c>
      <c r="H377" s="159">
        <v>156.2</v>
      </c>
      <c r="I377" s="160"/>
      <c r="L377" s="156"/>
      <c r="M377" s="161"/>
      <c r="T377" s="162"/>
      <c r="AT377" s="157" t="s">
        <v>147</v>
      </c>
      <c r="AU377" s="157" t="s">
        <v>87</v>
      </c>
      <c r="AV377" s="13" t="s">
        <v>87</v>
      </c>
      <c r="AW377" s="13" t="s">
        <v>35</v>
      </c>
      <c r="AX377" s="13" t="s">
        <v>74</v>
      </c>
      <c r="AY377" s="157" t="s">
        <v>135</v>
      </c>
    </row>
    <row r="378" spans="2:51" s="12" customFormat="1" ht="11.25">
      <c r="B378" s="149"/>
      <c r="D378" s="150" t="s">
        <v>147</v>
      </c>
      <c r="E378" s="151" t="s">
        <v>19</v>
      </c>
      <c r="F378" s="152" t="s">
        <v>430</v>
      </c>
      <c r="H378" s="151" t="s">
        <v>19</v>
      </c>
      <c r="I378" s="153"/>
      <c r="L378" s="149"/>
      <c r="M378" s="154"/>
      <c r="T378" s="155"/>
      <c r="AT378" s="151" t="s">
        <v>147</v>
      </c>
      <c r="AU378" s="151" t="s">
        <v>87</v>
      </c>
      <c r="AV378" s="12" t="s">
        <v>81</v>
      </c>
      <c r="AW378" s="12" t="s">
        <v>35</v>
      </c>
      <c r="AX378" s="12" t="s">
        <v>74</v>
      </c>
      <c r="AY378" s="151" t="s">
        <v>135</v>
      </c>
    </row>
    <row r="379" spans="2:51" s="13" customFormat="1" ht="11.25">
      <c r="B379" s="156"/>
      <c r="D379" s="150" t="s">
        <v>147</v>
      </c>
      <c r="E379" s="157" t="s">
        <v>19</v>
      </c>
      <c r="F379" s="158" t="s">
        <v>431</v>
      </c>
      <c r="H379" s="159">
        <v>6.77</v>
      </c>
      <c r="I379" s="160"/>
      <c r="L379" s="156"/>
      <c r="M379" s="161"/>
      <c r="T379" s="162"/>
      <c r="AT379" s="157" t="s">
        <v>147</v>
      </c>
      <c r="AU379" s="157" t="s">
        <v>87</v>
      </c>
      <c r="AV379" s="13" t="s">
        <v>87</v>
      </c>
      <c r="AW379" s="13" t="s">
        <v>35</v>
      </c>
      <c r="AX379" s="13" t="s">
        <v>74</v>
      </c>
      <c r="AY379" s="157" t="s">
        <v>135</v>
      </c>
    </row>
    <row r="380" spans="2:51" s="15" customFormat="1" ht="11.25">
      <c r="B380" s="170"/>
      <c r="D380" s="150" t="s">
        <v>147</v>
      </c>
      <c r="E380" s="171" t="s">
        <v>19</v>
      </c>
      <c r="F380" s="172" t="s">
        <v>165</v>
      </c>
      <c r="H380" s="173">
        <v>175.656</v>
      </c>
      <c r="I380" s="174"/>
      <c r="L380" s="170"/>
      <c r="M380" s="175"/>
      <c r="T380" s="176"/>
      <c r="AT380" s="171" t="s">
        <v>147</v>
      </c>
      <c r="AU380" s="171" t="s">
        <v>87</v>
      </c>
      <c r="AV380" s="15" t="s">
        <v>136</v>
      </c>
      <c r="AW380" s="15" t="s">
        <v>35</v>
      </c>
      <c r="AX380" s="15" t="s">
        <v>74</v>
      </c>
      <c r="AY380" s="171" t="s">
        <v>135</v>
      </c>
    </row>
    <row r="381" spans="2:51" s="12" customFormat="1" ht="11.25">
      <c r="B381" s="149"/>
      <c r="D381" s="150" t="s">
        <v>147</v>
      </c>
      <c r="E381" s="151" t="s">
        <v>19</v>
      </c>
      <c r="F381" s="152" t="s">
        <v>432</v>
      </c>
      <c r="H381" s="151" t="s">
        <v>19</v>
      </c>
      <c r="I381" s="153"/>
      <c r="L381" s="149"/>
      <c r="M381" s="154"/>
      <c r="T381" s="155"/>
      <c r="AT381" s="151" t="s">
        <v>147</v>
      </c>
      <c r="AU381" s="151" t="s">
        <v>87</v>
      </c>
      <c r="AV381" s="12" t="s">
        <v>81</v>
      </c>
      <c r="AW381" s="12" t="s">
        <v>35</v>
      </c>
      <c r="AX381" s="12" t="s">
        <v>74</v>
      </c>
      <c r="AY381" s="151" t="s">
        <v>135</v>
      </c>
    </row>
    <row r="382" spans="2:51" s="13" customFormat="1" ht="11.25">
      <c r="B382" s="156"/>
      <c r="D382" s="150" t="s">
        <v>147</v>
      </c>
      <c r="E382" s="157" t="s">
        <v>19</v>
      </c>
      <c r="F382" s="158" t="s">
        <v>433</v>
      </c>
      <c r="H382" s="159">
        <v>-745.58</v>
      </c>
      <c r="I382" s="160"/>
      <c r="L382" s="156"/>
      <c r="M382" s="161"/>
      <c r="T382" s="162"/>
      <c r="AT382" s="157" t="s">
        <v>147</v>
      </c>
      <c r="AU382" s="157" t="s">
        <v>87</v>
      </c>
      <c r="AV382" s="13" t="s">
        <v>87</v>
      </c>
      <c r="AW382" s="13" t="s">
        <v>35</v>
      </c>
      <c r="AX382" s="13" t="s">
        <v>74</v>
      </c>
      <c r="AY382" s="157" t="s">
        <v>135</v>
      </c>
    </row>
    <row r="383" spans="2:51" s="14" customFormat="1" ht="11.25">
      <c r="B383" s="163"/>
      <c r="D383" s="150" t="s">
        <v>147</v>
      </c>
      <c r="E383" s="164" t="s">
        <v>19</v>
      </c>
      <c r="F383" s="165" t="s">
        <v>151</v>
      </c>
      <c r="H383" s="166">
        <v>2288.247</v>
      </c>
      <c r="I383" s="167"/>
      <c r="L383" s="163"/>
      <c r="M383" s="168"/>
      <c r="T383" s="169"/>
      <c r="AT383" s="164" t="s">
        <v>147</v>
      </c>
      <c r="AU383" s="164" t="s">
        <v>87</v>
      </c>
      <c r="AV383" s="14" t="s">
        <v>143</v>
      </c>
      <c r="AW383" s="14" t="s">
        <v>35</v>
      </c>
      <c r="AX383" s="14" t="s">
        <v>81</v>
      </c>
      <c r="AY383" s="164" t="s">
        <v>135</v>
      </c>
    </row>
    <row r="384" spans="2:65" s="1" customFormat="1" ht="21.75" customHeight="1">
      <c r="B384" s="33"/>
      <c r="C384" s="132" t="s">
        <v>434</v>
      </c>
      <c r="D384" s="132" t="s">
        <v>138</v>
      </c>
      <c r="E384" s="133" t="s">
        <v>435</v>
      </c>
      <c r="F384" s="134" t="s">
        <v>436</v>
      </c>
      <c r="G384" s="135" t="s">
        <v>156</v>
      </c>
      <c r="H384" s="136">
        <v>745.58</v>
      </c>
      <c r="I384" s="137"/>
      <c r="J384" s="138">
        <f>ROUND(I384*H384,2)</f>
        <v>0</v>
      </c>
      <c r="K384" s="134" t="s">
        <v>19</v>
      </c>
      <c r="L384" s="33"/>
      <c r="M384" s="139" t="s">
        <v>19</v>
      </c>
      <c r="N384" s="140" t="s">
        <v>46</v>
      </c>
      <c r="P384" s="141">
        <f>O384*H384</f>
        <v>0</v>
      </c>
      <c r="Q384" s="141">
        <v>0.0033</v>
      </c>
      <c r="R384" s="141">
        <f>Q384*H384</f>
        <v>2.460414</v>
      </c>
      <c r="S384" s="141">
        <v>0</v>
      </c>
      <c r="T384" s="142">
        <f>S384*H384</f>
        <v>0</v>
      </c>
      <c r="AR384" s="143" t="s">
        <v>143</v>
      </c>
      <c r="AT384" s="143" t="s">
        <v>138</v>
      </c>
      <c r="AU384" s="143" t="s">
        <v>87</v>
      </c>
      <c r="AY384" s="18" t="s">
        <v>135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8" t="s">
        <v>87</v>
      </c>
      <c r="BK384" s="144">
        <f>ROUND(I384*H384,2)</f>
        <v>0</v>
      </c>
      <c r="BL384" s="18" t="s">
        <v>143</v>
      </c>
      <c r="BM384" s="143" t="s">
        <v>437</v>
      </c>
    </row>
    <row r="385" spans="2:51" s="12" customFormat="1" ht="11.25">
      <c r="B385" s="149"/>
      <c r="D385" s="150" t="s">
        <v>147</v>
      </c>
      <c r="E385" s="151" t="s">
        <v>19</v>
      </c>
      <c r="F385" s="152" t="s">
        <v>319</v>
      </c>
      <c r="H385" s="151" t="s">
        <v>19</v>
      </c>
      <c r="I385" s="153"/>
      <c r="L385" s="149"/>
      <c r="M385" s="154"/>
      <c r="T385" s="155"/>
      <c r="AT385" s="151" t="s">
        <v>147</v>
      </c>
      <c r="AU385" s="151" t="s">
        <v>87</v>
      </c>
      <c r="AV385" s="12" t="s">
        <v>81</v>
      </c>
      <c r="AW385" s="12" t="s">
        <v>35</v>
      </c>
      <c r="AX385" s="12" t="s">
        <v>74</v>
      </c>
      <c r="AY385" s="151" t="s">
        <v>135</v>
      </c>
    </row>
    <row r="386" spans="2:51" s="12" customFormat="1" ht="11.25">
      <c r="B386" s="149"/>
      <c r="D386" s="150" t="s">
        <v>147</v>
      </c>
      <c r="E386" s="151" t="s">
        <v>19</v>
      </c>
      <c r="F386" s="152" t="s">
        <v>438</v>
      </c>
      <c r="H386" s="151" t="s">
        <v>19</v>
      </c>
      <c r="I386" s="153"/>
      <c r="L386" s="149"/>
      <c r="M386" s="154"/>
      <c r="T386" s="155"/>
      <c r="AT386" s="151" t="s">
        <v>147</v>
      </c>
      <c r="AU386" s="151" t="s">
        <v>87</v>
      </c>
      <c r="AV386" s="12" t="s">
        <v>81</v>
      </c>
      <c r="AW386" s="12" t="s">
        <v>35</v>
      </c>
      <c r="AX386" s="12" t="s">
        <v>74</v>
      </c>
      <c r="AY386" s="151" t="s">
        <v>135</v>
      </c>
    </row>
    <row r="387" spans="2:51" s="13" customFormat="1" ht="11.25">
      <c r="B387" s="156"/>
      <c r="D387" s="150" t="s">
        <v>147</v>
      </c>
      <c r="E387" s="157" t="s">
        <v>19</v>
      </c>
      <c r="F387" s="158" t="s">
        <v>439</v>
      </c>
      <c r="H387" s="159">
        <v>15.8</v>
      </c>
      <c r="I387" s="160"/>
      <c r="L387" s="156"/>
      <c r="M387" s="161"/>
      <c r="T387" s="162"/>
      <c r="AT387" s="157" t="s">
        <v>147</v>
      </c>
      <c r="AU387" s="157" t="s">
        <v>87</v>
      </c>
      <c r="AV387" s="13" t="s">
        <v>87</v>
      </c>
      <c r="AW387" s="13" t="s">
        <v>35</v>
      </c>
      <c r="AX387" s="13" t="s">
        <v>74</v>
      </c>
      <c r="AY387" s="157" t="s">
        <v>135</v>
      </c>
    </row>
    <row r="388" spans="2:51" s="13" customFormat="1" ht="11.25">
      <c r="B388" s="156"/>
      <c r="D388" s="150" t="s">
        <v>147</v>
      </c>
      <c r="E388" s="157" t="s">
        <v>19</v>
      </c>
      <c r="F388" s="158" t="s">
        <v>440</v>
      </c>
      <c r="H388" s="159">
        <v>3.582</v>
      </c>
      <c r="I388" s="160"/>
      <c r="L388" s="156"/>
      <c r="M388" s="161"/>
      <c r="T388" s="162"/>
      <c r="AT388" s="157" t="s">
        <v>147</v>
      </c>
      <c r="AU388" s="157" t="s">
        <v>87</v>
      </c>
      <c r="AV388" s="13" t="s">
        <v>87</v>
      </c>
      <c r="AW388" s="13" t="s">
        <v>35</v>
      </c>
      <c r="AX388" s="13" t="s">
        <v>74</v>
      </c>
      <c r="AY388" s="157" t="s">
        <v>135</v>
      </c>
    </row>
    <row r="389" spans="2:51" s="13" customFormat="1" ht="11.25">
      <c r="B389" s="156"/>
      <c r="D389" s="150" t="s">
        <v>147</v>
      </c>
      <c r="E389" s="157" t="s">
        <v>19</v>
      </c>
      <c r="F389" s="158" t="s">
        <v>441</v>
      </c>
      <c r="H389" s="159">
        <v>-4.137</v>
      </c>
      <c r="I389" s="160"/>
      <c r="L389" s="156"/>
      <c r="M389" s="161"/>
      <c r="T389" s="162"/>
      <c r="AT389" s="157" t="s">
        <v>147</v>
      </c>
      <c r="AU389" s="157" t="s">
        <v>87</v>
      </c>
      <c r="AV389" s="13" t="s">
        <v>87</v>
      </c>
      <c r="AW389" s="13" t="s">
        <v>35</v>
      </c>
      <c r="AX389" s="13" t="s">
        <v>74</v>
      </c>
      <c r="AY389" s="157" t="s">
        <v>135</v>
      </c>
    </row>
    <row r="390" spans="2:51" s="13" customFormat="1" ht="11.25">
      <c r="B390" s="156"/>
      <c r="D390" s="150" t="s">
        <v>147</v>
      </c>
      <c r="E390" s="157" t="s">
        <v>19</v>
      </c>
      <c r="F390" s="158" t="s">
        <v>442</v>
      </c>
      <c r="H390" s="159">
        <v>1.7</v>
      </c>
      <c r="I390" s="160"/>
      <c r="L390" s="156"/>
      <c r="M390" s="161"/>
      <c r="T390" s="162"/>
      <c r="AT390" s="157" t="s">
        <v>147</v>
      </c>
      <c r="AU390" s="157" t="s">
        <v>87</v>
      </c>
      <c r="AV390" s="13" t="s">
        <v>87</v>
      </c>
      <c r="AW390" s="13" t="s">
        <v>35</v>
      </c>
      <c r="AX390" s="13" t="s">
        <v>74</v>
      </c>
      <c r="AY390" s="157" t="s">
        <v>135</v>
      </c>
    </row>
    <row r="391" spans="2:51" s="15" customFormat="1" ht="11.25">
      <c r="B391" s="170"/>
      <c r="D391" s="150" t="s">
        <v>147</v>
      </c>
      <c r="E391" s="171" t="s">
        <v>19</v>
      </c>
      <c r="F391" s="172" t="s">
        <v>165</v>
      </c>
      <c r="H391" s="173">
        <v>16.945</v>
      </c>
      <c r="I391" s="174"/>
      <c r="L391" s="170"/>
      <c r="M391" s="175"/>
      <c r="T391" s="176"/>
      <c r="AT391" s="171" t="s">
        <v>147</v>
      </c>
      <c r="AU391" s="171" t="s">
        <v>87</v>
      </c>
      <c r="AV391" s="15" t="s">
        <v>136</v>
      </c>
      <c r="AW391" s="15" t="s">
        <v>35</v>
      </c>
      <c r="AX391" s="15" t="s">
        <v>74</v>
      </c>
      <c r="AY391" s="171" t="s">
        <v>135</v>
      </c>
    </row>
    <row r="392" spans="2:51" s="13" customFormat="1" ht="11.25">
      <c r="B392" s="156"/>
      <c r="D392" s="150" t="s">
        <v>147</v>
      </c>
      <c r="E392" s="157" t="s">
        <v>19</v>
      </c>
      <c r="F392" s="158" t="s">
        <v>443</v>
      </c>
      <c r="H392" s="159">
        <v>728.635</v>
      </c>
      <c r="I392" s="160"/>
      <c r="L392" s="156"/>
      <c r="M392" s="161"/>
      <c r="T392" s="162"/>
      <c r="AT392" s="157" t="s">
        <v>147</v>
      </c>
      <c r="AU392" s="157" t="s">
        <v>87</v>
      </c>
      <c r="AV392" s="13" t="s">
        <v>87</v>
      </c>
      <c r="AW392" s="13" t="s">
        <v>35</v>
      </c>
      <c r="AX392" s="13" t="s">
        <v>74</v>
      </c>
      <c r="AY392" s="157" t="s">
        <v>135</v>
      </c>
    </row>
    <row r="393" spans="2:51" s="14" customFormat="1" ht="11.25">
      <c r="B393" s="163"/>
      <c r="D393" s="150" t="s">
        <v>147</v>
      </c>
      <c r="E393" s="164" t="s">
        <v>19</v>
      </c>
      <c r="F393" s="165" t="s">
        <v>151</v>
      </c>
      <c r="H393" s="166">
        <v>745.58</v>
      </c>
      <c r="I393" s="167"/>
      <c r="L393" s="163"/>
      <c r="M393" s="168"/>
      <c r="T393" s="169"/>
      <c r="AT393" s="164" t="s">
        <v>147</v>
      </c>
      <c r="AU393" s="164" t="s">
        <v>87</v>
      </c>
      <c r="AV393" s="14" t="s">
        <v>143</v>
      </c>
      <c r="AW393" s="14" t="s">
        <v>35</v>
      </c>
      <c r="AX393" s="14" t="s">
        <v>81</v>
      </c>
      <c r="AY393" s="164" t="s">
        <v>135</v>
      </c>
    </row>
    <row r="394" spans="2:65" s="1" customFormat="1" ht="24.2" customHeight="1">
      <c r="B394" s="33"/>
      <c r="C394" s="132" t="s">
        <v>444</v>
      </c>
      <c r="D394" s="132" t="s">
        <v>138</v>
      </c>
      <c r="E394" s="133" t="s">
        <v>445</v>
      </c>
      <c r="F394" s="134" t="s">
        <v>446</v>
      </c>
      <c r="G394" s="135" t="s">
        <v>156</v>
      </c>
      <c r="H394" s="136">
        <v>240.97</v>
      </c>
      <c r="I394" s="137"/>
      <c r="J394" s="138">
        <f>ROUND(I394*H394,2)</f>
        <v>0</v>
      </c>
      <c r="K394" s="134" t="s">
        <v>142</v>
      </c>
      <c r="L394" s="33"/>
      <c r="M394" s="139" t="s">
        <v>19</v>
      </c>
      <c r="N394" s="140" t="s">
        <v>46</v>
      </c>
      <c r="P394" s="141">
        <f>O394*H394</f>
        <v>0</v>
      </c>
      <c r="Q394" s="141">
        <v>0.0001</v>
      </c>
      <c r="R394" s="141">
        <f>Q394*H394</f>
        <v>0.024097</v>
      </c>
      <c r="S394" s="141">
        <v>0</v>
      </c>
      <c r="T394" s="142">
        <f>S394*H394</f>
        <v>0</v>
      </c>
      <c r="AR394" s="143" t="s">
        <v>143</v>
      </c>
      <c r="AT394" s="143" t="s">
        <v>138</v>
      </c>
      <c r="AU394" s="143" t="s">
        <v>87</v>
      </c>
      <c r="AY394" s="18" t="s">
        <v>135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8" t="s">
        <v>87</v>
      </c>
      <c r="BK394" s="144">
        <f>ROUND(I394*H394,2)</f>
        <v>0</v>
      </c>
      <c r="BL394" s="18" t="s">
        <v>143</v>
      </c>
      <c r="BM394" s="143" t="s">
        <v>447</v>
      </c>
    </row>
    <row r="395" spans="2:47" s="1" customFormat="1" ht="11.25">
      <c r="B395" s="33"/>
      <c r="D395" s="145" t="s">
        <v>145</v>
      </c>
      <c r="F395" s="146" t="s">
        <v>448</v>
      </c>
      <c r="I395" s="147"/>
      <c r="L395" s="33"/>
      <c r="M395" s="148"/>
      <c r="T395" s="54"/>
      <c r="AT395" s="18" t="s">
        <v>145</v>
      </c>
      <c r="AU395" s="18" t="s">
        <v>87</v>
      </c>
    </row>
    <row r="396" spans="2:65" s="1" customFormat="1" ht="24.2" customHeight="1">
      <c r="B396" s="33"/>
      <c r="C396" s="132" t="s">
        <v>449</v>
      </c>
      <c r="D396" s="132" t="s">
        <v>138</v>
      </c>
      <c r="E396" s="133" t="s">
        <v>450</v>
      </c>
      <c r="F396" s="134" t="s">
        <v>451</v>
      </c>
      <c r="G396" s="135" t="s">
        <v>156</v>
      </c>
      <c r="H396" s="136">
        <v>2644.983</v>
      </c>
      <c r="I396" s="137"/>
      <c r="J396" s="138">
        <f>ROUND(I396*H396,2)</f>
        <v>0</v>
      </c>
      <c r="K396" s="134" t="s">
        <v>142</v>
      </c>
      <c r="L396" s="33"/>
      <c r="M396" s="139" t="s">
        <v>19</v>
      </c>
      <c r="N396" s="140" t="s">
        <v>46</v>
      </c>
      <c r="P396" s="141">
        <f>O396*H396</f>
        <v>0</v>
      </c>
      <c r="Q396" s="141">
        <v>8E-05</v>
      </c>
      <c r="R396" s="141">
        <f>Q396*H396</f>
        <v>0.21159864000000003</v>
      </c>
      <c r="S396" s="141">
        <v>0</v>
      </c>
      <c r="T396" s="142">
        <f>S396*H396</f>
        <v>0</v>
      </c>
      <c r="AR396" s="143" t="s">
        <v>143</v>
      </c>
      <c r="AT396" s="143" t="s">
        <v>138</v>
      </c>
      <c r="AU396" s="143" t="s">
        <v>87</v>
      </c>
      <c r="AY396" s="18" t="s">
        <v>135</v>
      </c>
      <c r="BE396" s="144">
        <f>IF(N396="základní",J396,0)</f>
        <v>0</v>
      </c>
      <c r="BF396" s="144">
        <f>IF(N396="snížená",J396,0)</f>
        <v>0</v>
      </c>
      <c r="BG396" s="144">
        <f>IF(N396="zákl. přenesená",J396,0)</f>
        <v>0</v>
      </c>
      <c r="BH396" s="144">
        <f>IF(N396="sníž. přenesená",J396,0)</f>
        <v>0</v>
      </c>
      <c r="BI396" s="144">
        <f>IF(N396="nulová",J396,0)</f>
        <v>0</v>
      </c>
      <c r="BJ396" s="18" t="s">
        <v>87</v>
      </c>
      <c r="BK396" s="144">
        <f>ROUND(I396*H396,2)</f>
        <v>0</v>
      </c>
      <c r="BL396" s="18" t="s">
        <v>143</v>
      </c>
      <c r="BM396" s="143" t="s">
        <v>452</v>
      </c>
    </row>
    <row r="397" spans="2:47" s="1" customFormat="1" ht="11.25">
      <c r="B397" s="33"/>
      <c r="D397" s="145" t="s">
        <v>145</v>
      </c>
      <c r="F397" s="146" t="s">
        <v>453</v>
      </c>
      <c r="I397" s="147"/>
      <c r="L397" s="33"/>
      <c r="M397" s="148"/>
      <c r="T397" s="54"/>
      <c r="AT397" s="18" t="s">
        <v>145</v>
      </c>
      <c r="AU397" s="18" t="s">
        <v>87</v>
      </c>
    </row>
    <row r="398" spans="2:51" s="13" customFormat="1" ht="11.25">
      <c r="B398" s="156"/>
      <c r="D398" s="150" t="s">
        <v>147</v>
      </c>
      <c r="E398" s="157" t="s">
        <v>19</v>
      </c>
      <c r="F398" s="158" t="s">
        <v>454</v>
      </c>
      <c r="H398" s="159">
        <v>2644.983</v>
      </c>
      <c r="I398" s="160"/>
      <c r="L398" s="156"/>
      <c r="M398" s="161"/>
      <c r="T398" s="162"/>
      <c r="AT398" s="157" t="s">
        <v>147</v>
      </c>
      <c r="AU398" s="157" t="s">
        <v>87</v>
      </c>
      <c r="AV398" s="13" t="s">
        <v>87</v>
      </c>
      <c r="AW398" s="13" t="s">
        <v>35</v>
      </c>
      <c r="AX398" s="13" t="s">
        <v>74</v>
      </c>
      <c r="AY398" s="157" t="s">
        <v>135</v>
      </c>
    </row>
    <row r="399" spans="2:51" s="14" customFormat="1" ht="11.25">
      <c r="B399" s="163"/>
      <c r="D399" s="150" t="s">
        <v>147</v>
      </c>
      <c r="E399" s="164" t="s">
        <v>19</v>
      </c>
      <c r="F399" s="165" t="s">
        <v>151</v>
      </c>
      <c r="H399" s="166">
        <v>2644.983</v>
      </c>
      <c r="I399" s="167"/>
      <c r="L399" s="163"/>
      <c r="M399" s="168"/>
      <c r="T399" s="169"/>
      <c r="AT399" s="164" t="s">
        <v>147</v>
      </c>
      <c r="AU399" s="164" t="s">
        <v>87</v>
      </c>
      <c r="AV399" s="14" t="s">
        <v>143</v>
      </c>
      <c r="AW399" s="14" t="s">
        <v>35</v>
      </c>
      <c r="AX399" s="14" t="s">
        <v>81</v>
      </c>
      <c r="AY399" s="164" t="s">
        <v>135</v>
      </c>
    </row>
    <row r="400" spans="2:65" s="1" customFormat="1" ht="24.2" customHeight="1">
      <c r="B400" s="33"/>
      <c r="C400" s="132" t="s">
        <v>455</v>
      </c>
      <c r="D400" s="132" t="s">
        <v>138</v>
      </c>
      <c r="E400" s="133" t="s">
        <v>456</v>
      </c>
      <c r="F400" s="134" t="s">
        <v>457</v>
      </c>
      <c r="G400" s="135" t="s">
        <v>156</v>
      </c>
      <c r="H400" s="136">
        <v>612.044</v>
      </c>
      <c r="I400" s="137"/>
      <c r="J400" s="138">
        <f>ROUND(I400*H400,2)</f>
        <v>0</v>
      </c>
      <c r="K400" s="134" t="s">
        <v>142</v>
      </c>
      <c r="L400" s="33"/>
      <c r="M400" s="139" t="s">
        <v>19</v>
      </c>
      <c r="N400" s="140" t="s">
        <v>46</v>
      </c>
      <c r="P400" s="141">
        <f>O400*H400</f>
        <v>0</v>
      </c>
      <c r="Q400" s="141">
        <v>8E-05</v>
      </c>
      <c r="R400" s="141">
        <f>Q400*H400</f>
        <v>0.04896352</v>
      </c>
      <c r="S400" s="141">
        <v>0</v>
      </c>
      <c r="T400" s="142">
        <f>S400*H400</f>
        <v>0</v>
      </c>
      <c r="AR400" s="143" t="s">
        <v>143</v>
      </c>
      <c r="AT400" s="143" t="s">
        <v>138</v>
      </c>
      <c r="AU400" s="143" t="s">
        <v>87</v>
      </c>
      <c r="AY400" s="18" t="s">
        <v>135</v>
      </c>
      <c r="BE400" s="144">
        <f>IF(N400="základní",J400,0)</f>
        <v>0</v>
      </c>
      <c r="BF400" s="144">
        <f>IF(N400="snížená",J400,0)</f>
        <v>0</v>
      </c>
      <c r="BG400" s="144">
        <f>IF(N400="zákl. přenesená",J400,0)</f>
        <v>0</v>
      </c>
      <c r="BH400" s="144">
        <f>IF(N400="sníž. přenesená",J400,0)</f>
        <v>0</v>
      </c>
      <c r="BI400" s="144">
        <f>IF(N400="nulová",J400,0)</f>
        <v>0</v>
      </c>
      <c r="BJ400" s="18" t="s">
        <v>87</v>
      </c>
      <c r="BK400" s="144">
        <f>ROUND(I400*H400,2)</f>
        <v>0</v>
      </c>
      <c r="BL400" s="18" t="s">
        <v>143</v>
      </c>
      <c r="BM400" s="143" t="s">
        <v>458</v>
      </c>
    </row>
    <row r="401" spans="2:47" s="1" customFormat="1" ht="11.25">
      <c r="B401" s="33"/>
      <c r="D401" s="145" t="s">
        <v>145</v>
      </c>
      <c r="F401" s="146" t="s">
        <v>459</v>
      </c>
      <c r="I401" s="147"/>
      <c r="L401" s="33"/>
      <c r="M401" s="148"/>
      <c r="T401" s="54"/>
      <c r="AT401" s="18" t="s">
        <v>145</v>
      </c>
      <c r="AU401" s="18" t="s">
        <v>87</v>
      </c>
    </row>
    <row r="402" spans="2:51" s="12" customFormat="1" ht="11.25">
      <c r="B402" s="149"/>
      <c r="D402" s="150" t="s">
        <v>147</v>
      </c>
      <c r="E402" s="151" t="s">
        <v>19</v>
      </c>
      <c r="F402" s="152" t="s">
        <v>252</v>
      </c>
      <c r="H402" s="151" t="s">
        <v>19</v>
      </c>
      <c r="I402" s="153"/>
      <c r="L402" s="149"/>
      <c r="M402" s="154"/>
      <c r="T402" s="155"/>
      <c r="AT402" s="151" t="s">
        <v>147</v>
      </c>
      <c r="AU402" s="151" t="s">
        <v>87</v>
      </c>
      <c r="AV402" s="12" t="s">
        <v>81</v>
      </c>
      <c r="AW402" s="12" t="s">
        <v>35</v>
      </c>
      <c r="AX402" s="12" t="s">
        <v>74</v>
      </c>
      <c r="AY402" s="151" t="s">
        <v>135</v>
      </c>
    </row>
    <row r="403" spans="2:51" s="13" customFormat="1" ht="11.25">
      <c r="B403" s="156"/>
      <c r="D403" s="150" t="s">
        <v>147</v>
      </c>
      <c r="E403" s="157" t="s">
        <v>19</v>
      </c>
      <c r="F403" s="158" t="s">
        <v>460</v>
      </c>
      <c r="H403" s="159">
        <v>174.394</v>
      </c>
      <c r="I403" s="160"/>
      <c r="L403" s="156"/>
      <c r="M403" s="161"/>
      <c r="T403" s="162"/>
      <c r="AT403" s="157" t="s">
        <v>147</v>
      </c>
      <c r="AU403" s="157" t="s">
        <v>87</v>
      </c>
      <c r="AV403" s="13" t="s">
        <v>87</v>
      </c>
      <c r="AW403" s="13" t="s">
        <v>35</v>
      </c>
      <c r="AX403" s="13" t="s">
        <v>74</v>
      </c>
      <c r="AY403" s="157" t="s">
        <v>135</v>
      </c>
    </row>
    <row r="404" spans="2:51" s="12" customFormat="1" ht="11.25">
      <c r="B404" s="149"/>
      <c r="D404" s="150" t="s">
        <v>147</v>
      </c>
      <c r="E404" s="151" t="s">
        <v>19</v>
      </c>
      <c r="F404" s="152" t="s">
        <v>461</v>
      </c>
      <c r="H404" s="151" t="s">
        <v>19</v>
      </c>
      <c r="I404" s="153"/>
      <c r="L404" s="149"/>
      <c r="M404" s="154"/>
      <c r="T404" s="155"/>
      <c r="AT404" s="151" t="s">
        <v>147</v>
      </c>
      <c r="AU404" s="151" t="s">
        <v>87</v>
      </c>
      <c r="AV404" s="12" t="s">
        <v>81</v>
      </c>
      <c r="AW404" s="12" t="s">
        <v>35</v>
      </c>
      <c r="AX404" s="12" t="s">
        <v>74</v>
      </c>
      <c r="AY404" s="151" t="s">
        <v>135</v>
      </c>
    </row>
    <row r="405" spans="2:51" s="13" customFormat="1" ht="11.25">
      <c r="B405" s="156"/>
      <c r="D405" s="150" t="s">
        <v>147</v>
      </c>
      <c r="E405" s="157" t="s">
        <v>19</v>
      </c>
      <c r="F405" s="158" t="s">
        <v>462</v>
      </c>
      <c r="H405" s="159">
        <v>290.206</v>
      </c>
      <c r="I405" s="160"/>
      <c r="L405" s="156"/>
      <c r="M405" s="161"/>
      <c r="T405" s="162"/>
      <c r="AT405" s="157" t="s">
        <v>147</v>
      </c>
      <c r="AU405" s="157" t="s">
        <v>87</v>
      </c>
      <c r="AV405" s="13" t="s">
        <v>87</v>
      </c>
      <c r="AW405" s="13" t="s">
        <v>35</v>
      </c>
      <c r="AX405" s="13" t="s">
        <v>74</v>
      </c>
      <c r="AY405" s="157" t="s">
        <v>135</v>
      </c>
    </row>
    <row r="406" spans="2:51" s="12" customFormat="1" ht="11.25">
      <c r="B406" s="149"/>
      <c r="D406" s="150" t="s">
        <v>147</v>
      </c>
      <c r="E406" s="151" t="s">
        <v>19</v>
      </c>
      <c r="F406" s="152" t="s">
        <v>346</v>
      </c>
      <c r="H406" s="151" t="s">
        <v>19</v>
      </c>
      <c r="I406" s="153"/>
      <c r="L406" s="149"/>
      <c r="M406" s="154"/>
      <c r="T406" s="155"/>
      <c r="AT406" s="151" t="s">
        <v>147</v>
      </c>
      <c r="AU406" s="151" t="s">
        <v>87</v>
      </c>
      <c r="AV406" s="12" t="s">
        <v>81</v>
      </c>
      <c r="AW406" s="12" t="s">
        <v>35</v>
      </c>
      <c r="AX406" s="12" t="s">
        <v>74</v>
      </c>
      <c r="AY406" s="151" t="s">
        <v>135</v>
      </c>
    </row>
    <row r="407" spans="2:51" s="13" customFormat="1" ht="11.25">
      <c r="B407" s="156"/>
      <c r="D407" s="150" t="s">
        <v>147</v>
      </c>
      <c r="E407" s="157" t="s">
        <v>19</v>
      </c>
      <c r="F407" s="158" t="s">
        <v>463</v>
      </c>
      <c r="H407" s="159">
        <v>91.872</v>
      </c>
      <c r="I407" s="160"/>
      <c r="L407" s="156"/>
      <c r="M407" s="161"/>
      <c r="T407" s="162"/>
      <c r="AT407" s="157" t="s">
        <v>147</v>
      </c>
      <c r="AU407" s="157" t="s">
        <v>87</v>
      </c>
      <c r="AV407" s="13" t="s">
        <v>87</v>
      </c>
      <c r="AW407" s="13" t="s">
        <v>35</v>
      </c>
      <c r="AX407" s="13" t="s">
        <v>74</v>
      </c>
      <c r="AY407" s="157" t="s">
        <v>135</v>
      </c>
    </row>
    <row r="408" spans="2:51" s="13" customFormat="1" ht="11.25">
      <c r="B408" s="156"/>
      <c r="D408" s="150" t="s">
        <v>147</v>
      </c>
      <c r="E408" s="157" t="s">
        <v>19</v>
      </c>
      <c r="F408" s="158" t="s">
        <v>464</v>
      </c>
      <c r="H408" s="159">
        <v>3.828</v>
      </c>
      <c r="I408" s="160"/>
      <c r="L408" s="156"/>
      <c r="M408" s="161"/>
      <c r="T408" s="162"/>
      <c r="AT408" s="157" t="s">
        <v>147</v>
      </c>
      <c r="AU408" s="157" t="s">
        <v>87</v>
      </c>
      <c r="AV408" s="13" t="s">
        <v>87</v>
      </c>
      <c r="AW408" s="13" t="s">
        <v>35</v>
      </c>
      <c r="AX408" s="13" t="s">
        <v>74</v>
      </c>
      <c r="AY408" s="157" t="s">
        <v>135</v>
      </c>
    </row>
    <row r="409" spans="2:51" s="12" customFormat="1" ht="11.25">
      <c r="B409" s="149"/>
      <c r="D409" s="150" t="s">
        <v>147</v>
      </c>
      <c r="E409" s="151" t="s">
        <v>19</v>
      </c>
      <c r="F409" s="152" t="s">
        <v>349</v>
      </c>
      <c r="H409" s="151" t="s">
        <v>19</v>
      </c>
      <c r="I409" s="153"/>
      <c r="L409" s="149"/>
      <c r="M409" s="154"/>
      <c r="T409" s="155"/>
      <c r="AT409" s="151" t="s">
        <v>147</v>
      </c>
      <c r="AU409" s="151" t="s">
        <v>87</v>
      </c>
      <c r="AV409" s="12" t="s">
        <v>81</v>
      </c>
      <c r="AW409" s="12" t="s">
        <v>35</v>
      </c>
      <c r="AX409" s="12" t="s">
        <v>74</v>
      </c>
      <c r="AY409" s="151" t="s">
        <v>135</v>
      </c>
    </row>
    <row r="410" spans="2:51" s="13" customFormat="1" ht="11.25">
      <c r="B410" s="156"/>
      <c r="D410" s="150" t="s">
        <v>147</v>
      </c>
      <c r="E410" s="157" t="s">
        <v>19</v>
      </c>
      <c r="F410" s="158" t="s">
        <v>465</v>
      </c>
      <c r="H410" s="159">
        <v>51.744</v>
      </c>
      <c r="I410" s="160"/>
      <c r="L410" s="156"/>
      <c r="M410" s="161"/>
      <c r="T410" s="162"/>
      <c r="AT410" s="157" t="s">
        <v>147</v>
      </c>
      <c r="AU410" s="157" t="s">
        <v>87</v>
      </c>
      <c r="AV410" s="13" t="s">
        <v>87</v>
      </c>
      <c r="AW410" s="13" t="s">
        <v>35</v>
      </c>
      <c r="AX410" s="13" t="s">
        <v>74</v>
      </c>
      <c r="AY410" s="157" t="s">
        <v>135</v>
      </c>
    </row>
    <row r="411" spans="2:51" s="14" customFormat="1" ht="11.25">
      <c r="B411" s="163"/>
      <c r="D411" s="150" t="s">
        <v>147</v>
      </c>
      <c r="E411" s="164" t="s">
        <v>19</v>
      </c>
      <c r="F411" s="165" t="s">
        <v>151</v>
      </c>
      <c r="H411" s="166">
        <v>612.044</v>
      </c>
      <c r="I411" s="167"/>
      <c r="L411" s="163"/>
      <c r="M411" s="168"/>
      <c r="T411" s="169"/>
      <c r="AT411" s="164" t="s">
        <v>147</v>
      </c>
      <c r="AU411" s="164" t="s">
        <v>87</v>
      </c>
      <c r="AV411" s="14" t="s">
        <v>143</v>
      </c>
      <c r="AW411" s="14" t="s">
        <v>35</v>
      </c>
      <c r="AX411" s="14" t="s">
        <v>81</v>
      </c>
      <c r="AY411" s="164" t="s">
        <v>135</v>
      </c>
    </row>
    <row r="412" spans="2:65" s="1" customFormat="1" ht="16.5" customHeight="1">
      <c r="B412" s="33"/>
      <c r="C412" s="132" t="s">
        <v>466</v>
      </c>
      <c r="D412" s="132" t="s">
        <v>138</v>
      </c>
      <c r="E412" s="133" t="s">
        <v>467</v>
      </c>
      <c r="F412" s="134" t="s">
        <v>468</v>
      </c>
      <c r="G412" s="135" t="s">
        <v>141</v>
      </c>
      <c r="H412" s="136">
        <v>6.204</v>
      </c>
      <c r="I412" s="137"/>
      <c r="J412" s="138">
        <f>ROUND(I412*H412,2)</f>
        <v>0</v>
      </c>
      <c r="K412" s="134" t="s">
        <v>19</v>
      </c>
      <c r="L412" s="33"/>
      <c r="M412" s="139" t="s">
        <v>19</v>
      </c>
      <c r="N412" s="140" t="s">
        <v>46</v>
      </c>
      <c r="P412" s="141">
        <f>O412*H412</f>
        <v>0</v>
      </c>
      <c r="Q412" s="141">
        <v>0.618</v>
      </c>
      <c r="R412" s="141">
        <f>Q412*H412</f>
        <v>3.834072</v>
      </c>
      <c r="S412" s="141">
        <v>0</v>
      </c>
      <c r="T412" s="142">
        <f>S412*H412</f>
        <v>0</v>
      </c>
      <c r="AR412" s="143" t="s">
        <v>143</v>
      </c>
      <c r="AT412" s="143" t="s">
        <v>138</v>
      </c>
      <c r="AU412" s="143" t="s">
        <v>87</v>
      </c>
      <c r="AY412" s="18" t="s">
        <v>135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8" t="s">
        <v>87</v>
      </c>
      <c r="BK412" s="144">
        <f>ROUND(I412*H412,2)</f>
        <v>0</v>
      </c>
      <c r="BL412" s="18" t="s">
        <v>143</v>
      </c>
      <c r="BM412" s="143" t="s">
        <v>469</v>
      </c>
    </row>
    <row r="413" spans="2:51" s="12" customFormat="1" ht="11.25">
      <c r="B413" s="149"/>
      <c r="D413" s="150" t="s">
        <v>147</v>
      </c>
      <c r="E413" s="151" t="s">
        <v>19</v>
      </c>
      <c r="F413" s="152" t="s">
        <v>303</v>
      </c>
      <c r="H413" s="151" t="s">
        <v>19</v>
      </c>
      <c r="I413" s="153"/>
      <c r="L413" s="149"/>
      <c r="M413" s="154"/>
      <c r="T413" s="155"/>
      <c r="AT413" s="151" t="s">
        <v>147</v>
      </c>
      <c r="AU413" s="151" t="s">
        <v>87</v>
      </c>
      <c r="AV413" s="12" t="s">
        <v>81</v>
      </c>
      <c r="AW413" s="12" t="s">
        <v>35</v>
      </c>
      <c r="AX413" s="12" t="s">
        <v>74</v>
      </c>
      <c r="AY413" s="151" t="s">
        <v>135</v>
      </c>
    </row>
    <row r="414" spans="2:51" s="13" customFormat="1" ht="11.25">
      <c r="B414" s="156"/>
      <c r="D414" s="150" t="s">
        <v>147</v>
      </c>
      <c r="E414" s="157" t="s">
        <v>19</v>
      </c>
      <c r="F414" s="158" t="s">
        <v>470</v>
      </c>
      <c r="H414" s="159">
        <v>6.204</v>
      </c>
      <c r="I414" s="160"/>
      <c r="L414" s="156"/>
      <c r="M414" s="161"/>
      <c r="T414" s="162"/>
      <c r="AT414" s="157" t="s">
        <v>147</v>
      </c>
      <c r="AU414" s="157" t="s">
        <v>87</v>
      </c>
      <c r="AV414" s="13" t="s">
        <v>87</v>
      </c>
      <c r="AW414" s="13" t="s">
        <v>35</v>
      </c>
      <c r="AX414" s="13" t="s">
        <v>74</v>
      </c>
      <c r="AY414" s="157" t="s">
        <v>135</v>
      </c>
    </row>
    <row r="415" spans="2:51" s="14" customFormat="1" ht="11.25">
      <c r="B415" s="163"/>
      <c r="D415" s="150" t="s">
        <v>147</v>
      </c>
      <c r="E415" s="164" t="s">
        <v>19</v>
      </c>
      <c r="F415" s="165" t="s">
        <v>151</v>
      </c>
      <c r="H415" s="166">
        <v>6.204</v>
      </c>
      <c r="I415" s="167"/>
      <c r="L415" s="163"/>
      <c r="M415" s="168"/>
      <c r="T415" s="169"/>
      <c r="AT415" s="164" t="s">
        <v>147</v>
      </c>
      <c r="AU415" s="164" t="s">
        <v>87</v>
      </c>
      <c r="AV415" s="14" t="s">
        <v>143</v>
      </c>
      <c r="AW415" s="14" t="s">
        <v>35</v>
      </c>
      <c r="AX415" s="14" t="s">
        <v>81</v>
      </c>
      <c r="AY415" s="164" t="s">
        <v>135</v>
      </c>
    </row>
    <row r="416" spans="2:65" s="1" customFormat="1" ht="16.5" customHeight="1">
      <c r="B416" s="33"/>
      <c r="C416" s="132" t="s">
        <v>471</v>
      </c>
      <c r="D416" s="132" t="s">
        <v>138</v>
      </c>
      <c r="E416" s="133" t="s">
        <v>472</v>
      </c>
      <c r="F416" s="134" t="s">
        <v>473</v>
      </c>
      <c r="G416" s="135" t="s">
        <v>156</v>
      </c>
      <c r="H416" s="136">
        <v>4.928</v>
      </c>
      <c r="I416" s="137"/>
      <c r="J416" s="138">
        <f>ROUND(I416*H416,2)</f>
        <v>0</v>
      </c>
      <c r="K416" s="134" t="s">
        <v>142</v>
      </c>
      <c r="L416" s="33"/>
      <c r="M416" s="139" t="s">
        <v>19</v>
      </c>
      <c r="N416" s="140" t="s">
        <v>46</v>
      </c>
      <c r="P416" s="141">
        <f>O416*H416</f>
        <v>0</v>
      </c>
      <c r="Q416" s="141">
        <v>0.01352</v>
      </c>
      <c r="R416" s="141">
        <f>Q416*H416</f>
        <v>0.06662656</v>
      </c>
      <c r="S416" s="141">
        <v>0</v>
      </c>
      <c r="T416" s="142">
        <f>S416*H416</f>
        <v>0</v>
      </c>
      <c r="AR416" s="143" t="s">
        <v>143</v>
      </c>
      <c r="AT416" s="143" t="s">
        <v>138</v>
      </c>
      <c r="AU416" s="143" t="s">
        <v>87</v>
      </c>
      <c r="AY416" s="18" t="s">
        <v>135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8" t="s">
        <v>87</v>
      </c>
      <c r="BK416" s="144">
        <f>ROUND(I416*H416,2)</f>
        <v>0</v>
      </c>
      <c r="BL416" s="18" t="s">
        <v>143</v>
      </c>
      <c r="BM416" s="143" t="s">
        <v>474</v>
      </c>
    </row>
    <row r="417" spans="2:47" s="1" customFormat="1" ht="11.25">
      <c r="B417" s="33"/>
      <c r="D417" s="145" t="s">
        <v>145</v>
      </c>
      <c r="F417" s="146" t="s">
        <v>475</v>
      </c>
      <c r="I417" s="147"/>
      <c r="L417" s="33"/>
      <c r="M417" s="148"/>
      <c r="T417" s="54"/>
      <c r="AT417" s="18" t="s">
        <v>145</v>
      </c>
      <c r="AU417" s="18" t="s">
        <v>87</v>
      </c>
    </row>
    <row r="418" spans="2:51" s="12" customFormat="1" ht="11.25">
      <c r="B418" s="149"/>
      <c r="D418" s="150" t="s">
        <v>147</v>
      </c>
      <c r="E418" s="151" t="s">
        <v>19</v>
      </c>
      <c r="F418" s="152" t="s">
        <v>476</v>
      </c>
      <c r="H418" s="151" t="s">
        <v>19</v>
      </c>
      <c r="I418" s="153"/>
      <c r="L418" s="149"/>
      <c r="M418" s="154"/>
      <c r="T418" s="155"/>
      <c r="AT418" s="151" t="s">
        <v>147</v>
      </c>
      <c r="AU418" s="151" t="s">
        <v>87</v>
      </c>
      <c r="AV418" s="12" t="s">
        <v>81</v>
      </c>
      <c r="AW418" s="12" t="s">
        <v>35</v>
      </c>
      <c r="AX418" s="12" t="s">
        <v>74</v>
      </c>
      <c r="AY418" s="151" t="s">
        <v>135</v>
      </c>
    </row>
    <row r="419" spans="2:51" s="13" customFormat="1" ht="11.25">
      <c r="B419" s="156"/>
      <c r="D419" s="150" t="s">
        <v>147</v>
      </c>
      <c r="E419" s="157" t="s">
        <v>19</v>
      </c>
      <c r="F419" s="158" t="s">
        <v>477</v>
      </c>
      <c r="H419" s="159">
        <v>4.928</v>
      </c>
      <c r="I419" s="160"/>
      <c r="L419" s="156"/>
      <c r="M419" s="161"/>
      <c r="T419" s="162"/>
      <c r="AT419" s="157" t="s">
        <v>147</v>
      </c>
      <c r="AU419" s="157" t="s">
        <v>87</v>
      </c>
      <c r="AV419" s="13" t="s">
        <v>87</v>
      </c>
      <c r="AW419" s="13" t="s">
        <v>35</v>
      </c>
      <c r="AX419" s="13" t="s">
        <v>74</v>
      </c>
      <c r="AY419" s="157" t="s">
        <v>135</v>
      </c>
    </row>
    <row r="420" spans="2:51" s="14" customFormat="1" ht="11.25">
      <c r="B420" s="163"/>
      <c r="D420" s="150" t="s">
        <v>147</v>
      </c>
      <c r="E420" s="164" t="s">
        <v>19</v>
      </c>
      <c r="F420" s="165" t="s">
        <v>151</v>
      </c>
      <c r="H420" s="166">
        <v>4.928</v>
      </c>
      <c r="I420" s="167"/>
      <c r="L420" s="163"/>
      <c r="M420" s="168"/>
      <c r="T420" s="169"/>
      <c r="AT420" s="164" t="s">
        <v>147</v>
      </c>
      <c r="AU420" s="164" t="s">
        <v>87</v>
      </c>
      <c r="AV420" s="14" t="s">
        <v>143</v>
      </c>
      <c r="AW420" s="14" t="s">
        <v>35</v>
      </c>
      <c r="AX420" s="14" t="s">
        <v>81</v>
      </c>
      <c r="AY420" s="164" t="s">
        <v>135</v>
      </c>
    </row>
    <row r="421" spans="2:65" s="1" customFormat="1" ht="16.5" customHeight="1">
      <c r="B421" s="33"/>
      <c r="C421" s="132" t="s">
        <v>478</v>
      </c>
      <c r="D421" s="132" t="s">
        <v>138</v>
      </c>
      <c r="E421" s="133" t="s">
        <v>479</v>
      </c>
      <c r="F421" s="134" t="s">
        <v>480</v>
      </c>
      <c r="G421" s="135" t="s">
        <v>156</v>
      </c>
      <c r="H421" s="136">
        <v>4.928</v>
      </c>
      <c r="I421" s="137"/>
      <c r="J421" s="138">
        <f>ROUND(I421*H421,2)</f>
        <v>0</v>
      </c>
      <c r="K421" s="134" t="s">
        <v>142</v>
      </c>
      <c r="L421" s="33"/>
      <c r="M421" s="139" t="s">
        <v>19</v>
      </c>
      <c r="N421" s="140" t="s">
        <v>46</v>
      </c>
      <c r="P421" s="141">
        <f>O421*H421</f>
        <v>0</v>
      </c>
      <c r="Q421" s="141">
        <v>0</v>
      </c>
      <c r="R421" s="141">
        <f>Q421*H421</f>
        <v>0</v>
      </c>
      <c r="S421" s="141">
        <v>0</v>
      </c>
      <c r="T421" s="142">
        <f>S421*H421</f>
        <v>0</v>
      </c>
      <c r="AR421" s="143" t="s">
        <v>143</v>
      </c>
      <c r="AT421" s="143" t="s">
        <v>138</v>
      </c>
      <c r="AU421" s="143" t="s">
        <v>87</v>
      </c>
      <c r="AY421" s="18" t="s">
        <v>135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8" t="s">
        <v>87</v>
      </c>
      <c r="BK421" s="144">
        <f>ROUND(I421*H421,2)</f>
        <v>0</v>
      </c>
      <c r="BL421" s="18" t="s">
        <v>143</v>
      </c>
      <c r="BM421" s="143" t="s">
        <v>481</v>
      </c>
    </row>
    <row r="422" spans="2:47" s="1" customFormat="1" ht="11.25">
      <c r="B422" s="33"/>
      <c r="D422" s="145" t="s">
        <v>145</v>
      </c>
      <c r="F422" s="146" t="s">
        <v>482</v>
      </c>
      <c r="I422" s="147"/>
      <c r="L422" s="33"/>
      <c r="M422" s="148"/>
      <c r="T422" s="54"/>
      <c r="AT422" s="18" t="s">
        <v>145</v>
      </c>
      <c r="AU422" s="18" t="s">
        <v>87</v>
      </c>
    </row>
    <row r="423" spans="2:65" s="1" customFormat="1" ht="21.75" customHeight="1">
      <c r="B423" s="33"/>
      <c r="C423" s="132" t="s">
        <v>483</v>
      </c>
      <c r="D423" s="132" t="s">
        <v>138</v>
      </c>
      <c r="E423" s="133" t="s">
        <v>484</v>
      </c>
      <c r="F423" s="134" t="s">
        <v>485</v>
      </c>
      <c r="G423" s="135" t="s">
        <v>486</v>
      </c>
      <c r="H423" s="136">
        <v>88</v>
      </c>
      <c r="I423" s="137"/>
      <c r="J423" s="138">
        <f>ROUND(I423*H423,2)</f>
        <v>0</v>
      </c>
      <c r="K423" s="134" t="s">
        <v>142</v>
      </c>
      <c r="L423" s="33"/>
      <c r="M423" s="139" t="s">
        <v>19</v>
      </c>
      <c r="N423" s="140" t="s">
        <v>46</v>
      </c>
      <c r="P423" s="141">
        <f>O423*H423</f>
        <v>0</v>
      </c>
      <c r="Q423" s="141">
        <v>0</v>
      </c>
      <c r="R423" s="141">
        <f>Q423*H423</f>
        <v>0</v>
      </c>
      <c r="S423" s="141">
        <v>0</v>
      </c>
      <c r="T423" s="142">
        <f>S423*H423</f>
        <v>0</v>
      </c>
      <c r="AR423" s="143" t="s">
        <v>143</v>
      </c>
      <c r="AT423" s="143" t="s">
        <v>138</v>
      </c>
      <c r="AU423" s="143" t="s">
        <v>87</v>
      </c>
      <c r="AY423" s="18" t="s">
        <v>135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8" t="s">
        <v>87</v>
      </c>
      <c r="BK423" s="144">
        <f>ROUND(I423*H423,2)</f>
        <v>0</v>
      </c>
      <c r="BL423" s="18" t="s">
        <v>143</v>
      </c>
      <c r="BM423" s="143" t="s">
        <v>487</v>
      </c>
    </row>
    <row r="424" spans="2:47" s="1" customFormat="1" ht="11.25">
      <c r="B424" s="33"/>
      <c r="D424" s="145" t="s">
        <v>145</v>
      </c>
      <c r="F424" s="146" t="s">
        <v>488</v>
      </c>
      <c r="I424" s="147"/>
      <c r="L424" s="33"/>
      <c r="M424" s="148"/>
      <c r="T424" s="54"/>
      <c r="AT424" s="18" t="s">
        <v>145</v>
      </c>
      <c r="AU424" s="18" t="s">
        <v>87</v>
      </c>
    </row>
    <row r="425" spans="2:51" s="12" customFormat="1" ht="11.25">
      <c r="B425" s="149"/>
      <c r="D425" s="150" t="s">
        <v>147</v>
      </c>
      <c r="E425" s="151" t="s">
        <v>19</v>
      </c>
      <c r="F425" s="152" t="s">
        <v>489</v>
      </c>
      <c r="H425" s="151" t="s">
        <v>19</v>
      </c>
      <c r="I425" s="153"/>
      <c r="L425" s="149"/>
      <c r="M425" s="154"/>
      <c r="T425" s="155"/>
      <c r="AT425" s="151" t="s">
        <v>147</v>
      </c>
      <c r="AU425" s="151" t="s">
        <v>87</v>
      </c>
      <c r="AV425" s="12" t="s">
        <v>81</v>
      </c>
      <c r="AW425" s="12" t="s">
        <v>35</v>
      </c>
      <c r="AX425" s="12" t="s">
        <v>74</v>
      </c>
      <c r="AY425" s="151" t="s">
        <v>135</v>
      </c>
    </row>
    <row r="426" spans="2:51" s="13" customFormat="1" ht="11.25">
      <c r="B426" s="156"/>
      <c r="D426" s="150" t="s">
        <v>147</v>
      </c>
      <c r="E426" s="157" t="s">
        <v>19</v>
      </c>
      <c r="F426" s="158" t="s">
        <v>490</v>
      </c>
      <c r="H426" s="159">
        <v>88</v>
      </c>
      <c r="I426" s="160"/>
      <c r="L426" s="156"/>
      <c r="M426" s="161"/>
      <c r="T426" s="162"/>
      <c r="AT426" s="157" t="s">
        <v>147</v>
      </c>
      <c r="AU426" s="157" t="s">
        <v>87</v>
      </c>
      <c r="AV426" s="13" t="s">
        <v>87</v>
      </c>
      <c r="AW426" s="13" t="s">
        <v>35</v>
      </c>
      <c r="AX426" s="13" t="s">
        <v>74</v>
      </c>
      <c r="AY426" s="157" t="s">
        <v>135</v>
      </c>
    </row>
    <row r="427" spans="2:51" s="14" customFormat="1" ht="11.25">
      <c r="B427" s="163"/>
      <c r="D427" s="150" t="s">
        <v>147</v>
      </c>
      <c r="E427" s="164" t="s">
        <v>19</v>
      </c>
      <c r="F427" s="165" t="s">
        <v>151</v>
      </c>
      <c r="H427" s="166">
        <v>88</v>
      </c>
      <c r="I427" s="167"/>
      <c r="L427" s="163"/>
      <c r="M427" s="168"/>
      <c r="T427" s="169"/>
      <c r="AT427" s="164" t="s">
        <v>147</v>
      </c>
      <c r="AU427" s="164" t="s">
        <v>87</v>
      </c>
      <c r="AV427" s="14" t="s">
        <v>143</v>
      </c>
      <c r="AW427" s="14" t="s">
        <v>35</v>
      </c>
      <c r="AX427" s="14" t="s">
        <v>81</v>
      </c>
      <c r="AY427" s="164" t="s">
        <v>135</v>
      </c>
    </row>
    <row r="428" spans="2:65" s="1" customFormat="1" ht="16.5" customHeight="1">
      <c r="B428" s="33"/>
      <c r="C428" s="178" t="s">
        <v>491</v>
      </c>
      <c r="D428" s="178" t="s">
        <v>258</v>
      </c>
      <c r="E428" s="179" t="s">
        <v>492</v>
      </c>
      <c r="F428" s="180" t="s">
        <v>493</v>
      </c>
      <c r="G428" s="181" t="s">
        <v>213</v>
      </c>
      <c r="H428" s="182">
        <v>15.488</v>
      </c>
      <c r="I428" s="183"/>
      <c r="J428" s="184">
        <f>ROUND(I428*H428,2)</f>
        <v>0</v>
      </c>
      <c r="K428" s="180" t="s">
        <v>142</v>
      </c>
      <c r="L428" s="185"/>
      <c r="M428" s="186" t="s">
        <v>19</v>
      </c>
      <c r="N428" s="187" t="s">
        <v>46</v>
      </c>
      <c r="P428" s="141">
        <f>O428*H428</f>
        <v>0</v>
      </c>
      <c r="Q428" s="141">
        <v>0.0007</v>
      </c>
      <c r="R428" s="141">
        <f>Q428*H428</f>
        <v>0.0108416</v>
      </c>
      <c r="S428" s="141">
        <v>0</v>
      </c>
      <c r="T428" s="142">
        <f>S428*H428</f>
        <v>0</v>
      </c>
      <c r="AR428" s="143" t="s">
        <v>242</v>
      </c>
      <c r="AT428" s="143" t="s">
        <v>258</v>
      </c>
      <c r="AU428" s="143" t="s">
        <v>87</v>
      </c>
      <c r="AY428" s="18" t="s">
        <v>135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8" t="s">
        <v>87</v>
      </c>
      <c r="BK428" s="144">
        <f>ROUND(I428*H428,2)</f>
        <v>0</v>
      </c>
      <c r="BL428" s="18" t="s">
        <v>143</v>
      </c>
      <c r="BM428" s="143" t="s">
        <v>494</v>
      </c>
    </row>
    <row r="429" spans="2:51" s="12" customFormat="1" ht="11.25">
      <c r="B429" s="149"/>
      <c r="D429" s="150" t="s">
        <v>147</v>
      </c>
      <c r="E429" s="151" t="s">
        <v>19</v>
      </c>
      <c r="F429" s="152" t="s">
        <v>489</v>
      </c>
      <c r="H429" s="151" t="s">
        <v>19</v>
      </c>
      <c r="I429" s="153"/>
      <c r="L429" s="149"/>
      <c r="M429" s="154"/>
      <c r="T429" s="155"/>
      <c r="AT429" s="151" t="s">
        <v>147</v>
      </c>
      <c r="AU429" s="151" t="s">
        <v>87</v>
      </c>
      <c r="AV429" s="12" t="s">
        <v>81</v>
      </c>
      <c r="AW429" s="12" t="s">
        <v>35</v>
      </c>
      <c r="AX429" s="12" t="s">
        <v>74</v>
      </c>
      <c r="AY429" s="151" t="s">
        <v>135</v>
      </c>
    </row>
    <row r="430" spans="2:51" s="13" customFormat="1" ht="11.25">
      <c r="B430" s="156"/>
      <c r="D430" s="150" t="s">
        <v>147</v>
      </c>
      <c r="E430" s="157" t="s">
        <v>19</v>
      </c>
      <c r="F430" s="158" t="s">
        <v>495</v>
      </c>
      <c r="H430" s="159">
        <v>14.08</v>
      </c>
      <c r="I430" s="160"/>
      <c r="L430" s="156"/>
      <c r="M430" s="161"/>
      <c r="T430" s="162"/>
      <c r="AT430" s="157" t="s">
        <v>147</v>
      </c>
      <c r="AU430" s="157" t="s">
        <v>87</v>
      </c>
      <c r="AV430" s="13" t="s">
        <v>87</v>
      </c>
      <c r="AW430" s="13" t="s">
        <v>35</v>
      </c>
      <c r="AX430" s="13" t="s">
        <v>74</v>
      </c>
      <c r="AY430" s="157" t="s">
        <v>135</v>
      </c>
    </row>
    <row r="431" spans="2:51" s="14" customFormat="1" ht="11.25">
      <c r="B431" s="163"/>
      <c r="D431" s="150" t="s">
        <v>147</v>
      </c>
      <c r="E431" s="164" t="s">
        <v>19</v>
      </c>
      <c r="F431" s="165" t="s">
        <v>151</v>
      </c>
      <c r="H431" s="166">
        <v>14.08</v>
      </c>
      <c r="I431" s="167"/>
      <c r="L431" s="163"/>
      <c r="M431" s="168"/>
      <c r="T431" s="169"/>
      <c r="AT431" s="164" t="s">
        <v>147</v>
      </c>
      <c r="AU431" s="164" t="s">
        <v>87</v>
      </c>
      <c r="AV431" s="14" t="s">
        <v>143</v>
      </c>
      <c r="AW431" s="14" t="s">
        <v>35</v>
      </c>
      <c r="AX431" s="14" t="s">
        <v>81</v>
      </c>
      <c r="AY431" s="164" t="s">
        <v>135</v>
      </c>
    </row>
    <row r="432" spans="2:51" s="13" customFormat="1" ht="11.25">
      <c r="B432" s="156"/>
      <c r="D432" s="150" t="s">
        <v>147</v>
      </c>
      <c r="F432" s="158" t="s">
        <v>496</v>
      </c>
      <c r="H432" s="159">
        <v>15.488</v>
      </c>
      <c r="I432" s="160"/>
      <c r="L432" s="156"/>
      <c r="M432" s="161"/>
      <c r="T432" s="162"/>
      <c r="AT432" s="157" t="s">
        <v>147</v>
      </c>
      <c r="AU432" s="157" t="s">
        <v>87</v>
      </c>
      <c r="AV432" s="13" t="s">
        <v>87</v>
      </c>
      <c r="AW432" s="13" t="s">
        <v>4</v>
      </c>
      <c r="AX432" s="13" t="s">
        <v>81</v>
      </c>
      <c r="AY432" s="157" t="s">
        <v>135</v>
      </c>
    </row>
    <row r="433" spans="2:63" s="11" customFormat="1" ht="22.9" customHeight="1">
      <c r="B433" s="120"/>
      <c r="D433" s="121" t="s">
        <v>73</v>
      </c>
      <c r="E433" s="130" t="s">
        <v>247</v>
      </c>
      <c r="F433" s="130" t="s">
        <v>497</v>
      </c>
      <c r="I433" s="123"/>
      <c r="J433" s="131">
        <f>BK433</f>
        <v>0</v>
      </c>
      <c r="L433" s="120"/>
      <c r="M433" s="125"/>
      <c r="P433" s="126">
        <f>SUM(P434:P555)</f>
        <v>0</v>
      </c>
      <c r="R433" s="126">
        <f>SUM(R434:R555)</f>
        <v>0.03635138</v>
      </c>
      <c r="T433" s="127">
        <f>SUM(T434:T555)</f>
        <v>79.92367</v>
      </c>
      <c r="AR433" s="121" t="s">
        <v>81</v>
      </c>
      <c r="AT433" s="128" t="s">
        <v>73</v>
      </c>
      <c r="AU433" s="128" t="s">
        <v>81</v>
      </c>
      <c r="AY433" s="121" t="s">
        <v>135</v>
      </c>
      <c r="BK433" s="129">
        <f>SUM(BK434:BK555)</f>
        <v>0</v>
      </c>
    </row>
    <row r="434" spans="2:65" s="1" customFormat="1" ht="24.2" customHeight="1">
      <c r="B434" s="33"/>
      <c r="C434" s="132" t="s">
        <v>498</v>
      </c>
      <c r="D434" s="132" t="s">
        <v>138</v>
      </c>
      <c r="E434" s="133" t="s">
        <v>499</v>
      </c>
      <c r="F434" s="134" t="s">
        <v>500</v>
      </c>
      <c r="G434" s="135" t="s">
        <v>156</v>
      </c>
      <c r="H434" s="136">
        <v>2953.2</v>
      </c>
      <c r="I434" s="137"/>
      <c r="J434" s="138">
        <f>ROUND(I434*H434,2)</f>
        <v>0</v>
      </c>
      <c r="K434" s="134" t="s">
        <v>142</v>
      </c>
      <c r="L434" s="33"/>
      <c r="M434" s="139" t="s">
        <v>19</v>
      </c>
      <c r="N434" s="140" t="s">
        <v>46</v>
      </c>
      <c r="P434" s="141">
        <f>O434*H434</f>
        <v>0</v>
      </c>
      <c r="Q434" s="141">
        <v>0</v>
      </c>
      <c r="R434" s="141">
        <f>Q434*H434</f>
        <v>0</v>
      </c>
      <c r="S434" s="141">
        <v>0</v>
      </c>
      <c r="T434" s="142">
        <f>S434*H434</f>
        <v>0</v>
      </c>
      <c r="AR434" s="143" t="s">
        <v>143</v>
      </c>
      <c r="AT434" s="143" t="s">
        <v>138</v>
      </c>
      <c r="AU434" s="143" t="s">
        <v>87</v>
      </c>
      <c r="AY434" s="18" t="s">
        <v>135</v>
      </c>
      <c r="BE434" s="144">
        <f>IF(N434="základní",J434,0)</f>
        <v>0</v>
      </c>
      <c r="BF434" s="144">
        <f>IF(N434="snížená",J434,0)</f>
        <v>0</v>
      </c>
      <c r="BG434" s="144">
        <f>IF(N434="zákl. přenesená",J434,0)</f>
        <v>0</v>
      </c>
      <c r="BH434" s="144">
        <f>IF(N434="sníž. přenesená",J434,0)</f>
        <v>0</v>
      </c>
      <c r="BI434" s="144">
        <f>IF(N434="nulová",J434,0)</f>
        <v>0</v>
      </c>
      <c r="BJ434" s="18" t="s">
        <v>87</v>
      </c>
      <c r="BK434" s="144">
        <f>ROUND(I434*H434,2)</f>
        <v>0</v>
      </c>
      <c r="BL434" s="18" t="s">
        <v>143</v>
      </c>
      <c r="BM434" s="143" t="s">
        <v>501</v>
      </c>
    </row>
    <row r="435" spans="2:47" s="1" customFormat="1" ht="11.25">
      <c r="B435" s="33"/>
      <c r="D435" s="145" t="s">
        <v>145</v>
      </c>
      <c r="F435" s="146" t="s">
        <v>502</v>
      </c>
      <c r="I435" s="147"/>
      <c r="L435" s="33"/>
      <c r="M435" s="148"/>
      <c r="T435" s="54"/>
      <c r="AT435" s="18" t="s">
        <v>145</v>
      </c>
      <c r="AU435" s="18" t="s">
        <v>87</v>
      </c>
    </row>
    <row r="436" spans="2:51" s="12" customFormat="1" ht="11.25">
      <c r="B436" s="149"/>
      <c r="D436" s="150" t="s">
        <v>147</v>
      </c>
      <c r="E436" s="151" t="s">
        <v>19</v>
      </c>
      <c r="F436" s="152" t="s">
        <v>503</v>
      </c>
      <c r="H436" s="151" t="s">
        <v>19</v>
      </c>
      <c r="I436" s="153"/>
      <c r="L436" s="149"/>
      <c r="M436" s="154"/>
      <c r="T436" s="155"/>
      <c r="AT436" s="151" t="s">
        <v>147</v>
      </c>
      <c r="AU436" s="151" t="s">
        <v>87</v>
      </c>
      <c r="AV436" s="12" t="s">
        <v>81</v>
      </c>
      <c r="AW436" s="12" t="s">
        <v>35</v>
      </c>
      <c r="AX436" s="12" t="s">
        <v>74</v>
      </c>
      <c r="AY436" s="151" t="s">
        <v>135</v>
      </c>
    </row>
    <row r="437" spans="2:51" s="13" customFormat="1" ht="11.25">
      <c r="B437" s="156"/>
      <c r="D437" s="150" t="s">
        <v>147</v>
      </c>
      <c r="E437" s="157" t="s">
        <v>19</v>
      </c>
      <c r="F437" s="158" t="s">
        <v>504</v>
      </c>
      <c r="H437" s="159">
        <v>2953.2</v>
      </c>
      <c r="I437" s="160"/>
      <c r="L437" s="156"/>
      <c r="M437" s="161"/>
      <c r="T437" s="162"/>
      <c r="AT437" s="157" t="s">
        <v>147</v>
      </c>
      <c r="AU437" s="157" t="s">
        <v>87</v>
      </c>
      <c r="AV437" s="13" t="s">
        <v>87</v>
      </c>
      <c r="AW437" s="13" t="s">
        <v>35</v>
      </c>
      <c r="AX437" s="13" t="s">
        <v>74</v>
      </c>
      <c r="AY437" s="157" t="s">
        <v>135</v>
      </c>
    </row>
    <row r="438" spans="2:51" s="14" customFormat="1" ht="11.25">
      <c r="B438" s="163"/>
      <c r="D438" s="150" t="s">
        <v>147</v>
      </c>
      <c r="E438" s="164" t="s">
        <v>19</v>
      </c>
      <c r="F438" s="165" t="s">
        <v>151</v>
      </c>
      <c r="H438" s="166">
        <v>2953.2</v>
      </c>
      <c r="I438" s="167"/>
      <c r="L438" s="163"/>
      <c r="M438" s="168"/>
      <c r="T438" s="169"/>
      <c r="AT438" s="164" t="s">
        <v>147</v>
      </c>
      <c r="AU438" s="164" t="s">
        <v>87</v>
      </c>
      <c r="AV438" s="14" t="s">
        <v>143</v>
      </c>
      <c r="AW438" s="14" t="s">
        <v>35</v>
      </c>
      <c r="AX438" s="14" t="s">
        <v>81</v>
      </c>
      <c r="AY438" s="164" t="s">
        <v>135</v>
      </c>
    </row>
    <row r="439" spans="2:65" s="1" customFormat="1" ht="24.2" customHeight="1">
      <c r="B439" s="33"/>
      <c r="C439" s="132" t="s">
        <v>505</v>
      </c>
      <c r="D439" s="132" t="s">
        <v>138</v>
      </c>
      <c r="E439" s="133" t="s">
        <v>506</v>
      </c>
      <c r="F439" s="134" t="s">
        <v>507</v>
      </c>
      <c r="G439" s="135" t="s">
        <v>156</v>
      </c>
      <c r="H439" s="136">
        <v>265788</v>
      </c>
      <c r="I439" s="137"/>
      <c r="J439" s="138">
        <f>ROUND(I439*H439,2)</f>
        <v>0</v>
      </c>
      <c r="K439" s="134" t="s">
        <v>142</v>
      </c>
      <c r="L439" s="33"/>
      <c r="M439" s="139" t="s">
        <v>19</v>
      </c>
      <c r="N439" s="140" t="s">
        <v>46</v>
      </c>
      <c r="P439" s="141">
        <f>O439*H439</f>
        <v>0</v>
      </c>
      <c r="Q439" s="141">
        <v>0</v>
      </c>
      <c r="R439" s="141">
        <f>Q439*H439</f>
        <v>0</v>
      </c>
      <c r="S439" s="141">
        <v>0</v>
      </c>
      <c r="T439" s="142">
        <f>S439*H439</f>
        <v>0</v>
      </c>
      <c r="AR439" s="143" t="s">
        <v>143</v>
      </c>
      <c r="AT439" s="143" t="s">
        <v>138</v>
      </c>
      <c r="AU439" s="143" t="s">
        <v>87</v>
      </c>
      <c r="AY439" s="18" t="s">
        <v>135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8" t="s">
        <v>87</v>
      </c>
      <c r="BK439" s="144">
        <f>ROUND(I439*H439,2)</f>
        <v>0</v>
      </c>
      <c r="BL439" s="18" t="s">
        <v>143</v>
      </c>
      <c r="BM439" s="143" t="s">
        <v>508</v>
      </c>
    </row>
    <row r="440" spans="2:47" s="1" customFormat="1" ht="11.25">
      <c r="B440" s="33"/>
      <c r="D440" s="145" t="s">
        <v>145</v>
      </c>
      <c r="F440" s="146" t="s">
        <v>509</v>
      </c>
      <c r="I440" s="147"/>
      <c r="L440" s="33"/>
      <c r="M440" s="148"/>
      <c r="T440" s="54"/>
      <c r="AT440" s="18" t="s">
        <v>145</v>
      </c>
      <c r="AU440" s="18" t="s">
        <v>87</v>
      </c>
    </row>
    <row r="441" spans="2:51" s="12" customFormat="1" ht="11.25">
      <c r="B441" s="149"/>
      <c r="D441" s="150" t="s">
        <v>147</v>
      </c>
      <c r="E441" s="151" t="s">
        <v>19</v>
      </c>
      <c r="F441" s="152" t="s">
        <v>510</v>
      </c>
      <c r="H441" s="151" t="s">
        <v>19</v>
      </c>
      <c r="I441" s="153"/>
      <c r="L441" s="149"/>
      <c r="M441" s="154"/>
      <c r="T441" s="155"/>
      <c r="AT441" s="151" t="s">
        <v>147</v>
      </c>
      <c r="AU441" s="151" t="s">
        <v>87</v>
      </c>
      <c r="AV441" s="12" t="s">
        <v>81</v>
      </c>
      <c r="AW441" s="12" t="s">
        <v>35</v>
      </c>
      <c r="AX441" s="12" t="s">
        <v>74</v>
      </c>
      <c r="AY441" s="151" t="s">
        <v>135</v>
      </c>
    </row>
    <row r="442" spans="2:51" s="13" customFormat="1" ht="11.25">
      <c r="B442" s="156"/>
      <c r="D442" s="150" t="s">
        <v>147</v>
      </c>
      <c r="E442" s="157" t="s">
        <v>19</v>
      </c>
      <c r="F442" s="158" t="s">
        <v>511</v>
      </c>
      <c r="H442" s="159">
        <v>265788</v>
      </c>
      <c r="I442" s="160"/>
      <c r="L442" s="156"/>
      <c r="M442" s="161"/>
      <c r="T442" s="162"/>
      <c r="AT442" s="157" t="s">
        <v>147</v>
      </c>
      <c r="AU442" s="157" t="s">
        <v>87</v>
      </c>
      <c r="AV442" s="13" t="s">
        <v>87</v>
      </c>
      <c r="AW442" s="13" t="s">
        <v>35</v>
      </c>
      <c r="AX442" s="13" t="s">
        <v>74</v>
      </c>
      <c r="AY442" s="157" t="s">
        <v>135</v>
      </c>
    </row>
    <row r="443" spans="2:51" s="14" customFormat="1" ht="11.25">
      <c r="B443" s="163"/>
      <c r="D443" s="150" t="s">
        <v>147</v>
      </c>
      <c r="E443" s="164" t="s">
        <v>19</v>
      </c>
      <c r="F443" s="165" t="s">
        <v>151</v>
      </c>
      <c r="H443" s="166">
        <v>265788</v>
      </c>
      <c r="I443" s="167"/>
      <c r="L443" s="163"/>
      <c r="M443" s="168"/>
      <c r="T443" s="169"/>
      <c r="AT443" s="164" t="s">
        <v>147</v>
      </c>
      <c r="AU443" s="164" t="s">
        <v>87</v>
      </c>
      <c r="AV443" s="14" t="s">
        <v>143</v>
      </c>
      <c r="AW443" s="14" t="s">
        <v>35</v>
      </c>
      <c r="AX443" s="14" t="s">
        <v>81</v>
      </c>
      <c r="AY443" s="164" t="s">
        <v>135</v>
      </c>
    </row>
    <row r="444" spans="2:65" s="1" customFormat="1" ht="24.2" customHeight="1">
      <c r="B444" s="33"/>
      <c r="C444" s="132" t="s">
        <v>512</v>
      </c>
      <c r="D444" s="132" t="s">
        <v>138</v>
      </c>
      <c r="E444" s="133" t="s">
        <v>513</v>
      </c>
      <c r="F444" s="134" t="s">
        <v>514</v>
      </c>
      <c r="G444" s="135" t="s">
        <v>156</v>
      </c>
      <c r="H444" s="136">
        <v>2953.2</v>
      </c>
      <c r="I444" s="137"/>
      <c r="J444" s="138">
        <f>ROUND(I444*H444,2)</f>
        <v>0</v>
      </c>
      <c r="K444" s="134" t="s">
        <v>142</v>
      </c>
      <c r="L444" s="33"/>
      <c r="M444" s="139" t="s">
        <v>19</v>
      </c>
      <c r="N444" s="140" t="s">
        <v>46</v>
      </c>
      <c r="P444" s="141">
        <f>O444*H444</f>
        <v>0</v>
      </c>
      <c r="Q444" s="141">
        <v>0</v>
      </c>
      <c r="R444" s="141">
        <f>Q444*H444</f>
        <v>0</v>
      </c>
      <c r="S444" s="141">
        <v>0</v>
      </c>
      <c r="T444" s="142">
        <f>S444*H444</f>
        <v>0</v>
      </c>
      <c r="AR444" s="143" t="s">
        <v>143</v>
      </c>
      <c r="AT444" s="143" t="s">
        <v>138</v>
      </c>
      <c r="AU444" s="143" t="s">
        <v>87</v>
      </c>
      <c r="AY444" s="18" t="s">
        <v>135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8" t="s">
        <v>87</v>
      </c>
      <c r="BK444" s="144">
        <f>ROUND(I444*H444,2)</f>
        <v>0</v>
      </c>
      <c r="BL444" s="18" t="s">
        <v>143</v>
      </c>
      <c r="BM444" s="143" t="s">
        <v>515</v>
      </c>
    </row>
    <row r="445" spans="2:47" s="1" customFormat="1" ht="11.25">
      <c r="B445" s="33"/>
      <c r="D445" s="145" t="s">
        <v>145</v>
      </c>
      <c r="F445" s="146" t="s">
        <v>516</v>
      </c>
      <c r="I445" s="147"/>
      <c r="L445" s="33"/>
      <c r="M445" s="148"/>
      <c r="T445" s="54"/>
      <c r="AT445" s="18" t="s">
        <v>145</v>
      </c>
      <c r="AU445" s="18" t="s">
        <v>87</v>
      </c>
    </row>
    <row r="446" spans="2:65" s="1" customFormat="1" ht="16.5" customHeight="1">
      <c r="B446" s="33"/>
      <c r="C446" s="132" t="s">
        <v>517</v>
      </c>
      <c r="D446" s="132" t="s">
        <v>138</v>
      </c>
      <c r="E446" s="133" t="s">
        <v>518</v>
      </c>
      <c r="F446" s="134" t="s">
        <v>519</v>
      </c>
      <c r="G446" s="135" t="s">
        <v>156</v>
      </c>
      <c r="H446" s="136">
        <v>2953.2</v>
      </c>
      <c r="I446" s="137"/>
      <c r="J446" s="138">
        <f>ROUND(I446*H446,2)</f>
        <v>0</v>
      </c>
      <c r="K446" s="134" t="s">
        <v>19</v>
      </c>
      <c r="L446" s="33"/>
      <c r="M446" s="139" t="s">
        <v>19</v>
      </c>
      <c r="N446" s="140" t="s">
        <v>46</v>
      </c>
      <c r="P446" s="141">
        <f>O446*H446</f>
        <v>0</v>
      </c>
      <c r="Q446" s="141">
        <v>0</v>
      </c>
      <c r="R446" s="141">
        <f>Q446*H446</f>
        <v>0</v>
      </c>
      <c r="S446" s="141">
        <v>0</v>
      </c>
      <c r="T446" s="142">
        <f>S446*H446</f>
        <v>0</v>
      </c>
      <c r="AR446" s="143" t="s">
        <v>143</v>
      </c>
      <c r="AT446" s="143" t="s">
        <v>138</v>
      </c>
      <c r="AU446" s="143" t="s">
        <v>87</v>
      </c>
      <c r="AY446" s="18" t="s">
        <v>135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8" t="s">
        <v>87</v>
      </c>
      <c r="BK446" s="144">
        <f>ROUND(I446*H446,2)</f>
        <v>0</v>
      </c>
      <c r="BL446" s="18" t="s">
        <v>143</v>
      </c>
      <c r="BM446" s="143" t="s">
        <v>520</v>
      </c>
    </row>
    <row r="447" spans="2:65" s="1" customFormat="1" ht="16.5" customHeight="1">
      <c r="B447" s="33"/>
      <c r="C447" s="132" t="s">
        <v>521</v>
      </c>
      <c r="D447" s="132" t="s">
        <v>138</v>
      </c>
      <c r="E447" s="133" t="s">
        <v>522</v>
      </c>
      <c r="F447" s="134" t="s">
        <v>523</v>
      </c>
      <c r="G447" s="135" t="s">
        <v>156</v>
      </c>
      <c r="H447" s="136">
        <v>2953.2</v>
      </c>
      <c r="I447" s="137"/>
      <c r="J447" s="138">
        <f>ROUND(I447*H447,2)</f>
        <v>0</v>
      </c>
      <c r="K447" s="134" t="s">
        <v>142</v>
      </c>
      <c r="L447" s="33"/>
      <c r="M447" s="139" t="s">
        <v>19</v>
      </c>
      <c r="N447" s="140" t="s">
        <v>46</v>
      </c>
      <c r="P447" s="141">
        <f>O447*H447</f>
        <v>0</v>
      </c>
      <c r="Q447" s="141">
        <v>0</v>
      </c>
      <c r="R447" s="141">
        <f>Q447*H447</f>
        <v>0</v>
      </c>
      <c r="S447" s="141">
        <v>0</v>
      </c>
      <c r="T447" s="142">
        <f>S447*H447</f>
        <v>0</v>
      </c>
      <c r="AR447" s="143" t="s">
        <v>143</v>
      </c>
      <c r="AT447" s="143" t="s">
        <v>138</v>
      </c>
      <c r="AU447" s="143" t="s">
        <v>87</v>
      </c>
      <c r="AY447" s="18" t="s">
        <v>135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8" t="s">
        <v>87</v>
      </c>
      <c r="BK447" s="144">
        <f>ROUND(I447*H447,2)</f>
        <v>0</v>
      </c>
      <c r="BL447" s="18" t="s">
        <v>143</v>
      </c>
      <c r="BM447" s="143" t="s">
        <v>524</v>
      </c>
    </row>
    <row r="448" spans="2:47" s="1" customFormat="1" ht="11.25">
      <c r="B448" s="33"/>
      <c r="D448" s="145" t="s">
        <v>145</v>
      </c>
      <c r="F448" s="146" t="s">
        <v>525</v>
      </c>
      <c r="I448" s="147"/>
      <c r="L448" s="33"/>
      <c r="M448" s="148"/>
      <c r="T448" s="54"/>
      <c r="AT448" s="18" t="s">
        <v>145</v>
      </c>
      <c r="AU448" s="18" t="s">
        <v>87</v>
      </c>
    </row>
    <row r="449" spans="2:65" s="1" customFormat="1" ht="16.5" customHeight="1">
      <c r="B449" s="33"/>
      <c r="C449" s="132" t="s">
        <v>526</v>
      </c>
      <c r="D449" s="132" t="s">
        <v>138</v>
      </c>
      <c r="E449" s="133" t="s">
        <v>527</v>
      </c>
      <c r="F449" s="134" t="s">
        <v>528</v>
      </c>
      <c r="G449" s="135" t="s">
        <v>156</v>
      </c>
      <c r="H449" s="136">
        <v>265788</v>
      </c>
      <c r="I449" s="137"/>
      <c r="J449" s="138">
        <f>ROUND(I449*H449,2)</f>
        <v>0</v>
      </c>
      <c r="K449" s="134" t="s">
        <v>142</v>
      </c>
      <c r="L449" s="33"/>
      <c r="M449" s="139" t="s">
        <v>19</v>
      </c>
      <c r="N449" s="140" t="s">
        <v>46</v>
      </c>
      <c r="P449" s="141">
        <f>O449*H449</f>
        <v>0</v>
      </c>
      <c r="Q449" s="141">
        <v>0</v>
      </c>
      <c r="R449" s="141">
        <f>Q449*H449</f>
        <v>0</v>
      </c>
      <c r="S449" s="141">
        <v>0</v>
      </c>
      <c r="T449" s="142">
        <f>S449*H449</f>
        <v>0</v>
      </c>
      <c r="AR449" s="143" t="s">
        <v>143</v>
      </c>
      <c r="AT449" s="143" t="s">
        <v>138</v>
      </c>
      <c r="AU449" s="143" t="s">
        <v>87</v>
      </c>
      <c r="AY449" s="18" t="s">
        <v>135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8" t="s">
        <v>87</v>
      </c>
      <c r="BK449" s="144">
        <f>ROUND(I449*H449,2)</f>
        <v>0</v>
      </c>
      <c r="BL449" s="18" t="s">
        <v>143</v>
      </c>
      <c r="BM449" s="143" t="s">
        <v>529</v>
      </c>
    </row>
    <row r="450" spans="2:47" s="1" customFormat="1" ht="11.25">
      <c r="B450" s="33"/>
      <c r="D450" s="145" t="s">
        <v>145</v>
      </c>
      <c r="F450" s="146" t="s">
        <v>530</v>
      </c>
      <c r="I450" s="147"/>
      <c r="L450" s="33"/>
      <c r="M450" s="148"/>
      <c r="T450" s="54"/>
      <c r="AT450" s="18" t="s">
        <v>145</v>
      </c>
      <c r="AU450" s="18" t="s">
        <v>87</v>
      </c>
    </row>
    <row r="451" spans="2:65" s="1" customFormat="1" ht="16.5" customHeight="1">
      <c r="B451" s="33"/>
      <c r="C451" s="132" t="s">
        <v>531</v>
      </c>
      <c r="D451" s="132" t="s">
        <v>138</v>
      </c>
      <c r="E451" s="133" t="s">
        <v>532</v>
      </c>
      <c r="F451" s="134" t="s">
        <v>533</v>
      </c>
      <c r="G451" s="135" t="s">
        <v>156</v>
      </c>
      <c r="H451" s="136">
        <v>2953.2</v>
      </c>
      <c r="I451" s="137"/>
      <c r="J451" s="138">
        <f>ROUND(I451*H451,2)</f>
        <v>0</v>
      </c>
      <c r="K451" s="134" t="s">
        <v>142</v>
      </c>
      <c r="L451" s="33"/>
      <c r="M451" s="139" t="s">
        <v>19</v>
      </c>
      <c r="N451" s="140" t="s">
        <v>46</v>
      </c>
      <c r="P451" s="141">
        <f>O451*H451</f>
        <v>0</v>
      </c>
      <c r="Q451" s="141">
        <v>0</v>
      </c>
      <c r="R451" s="141">
        <f>Q451*H451</f>
        <v>0</v>
      </c>
      <c r="S451" s="141">
        <v>0</v>
      </c>
      <c r="T451" s="142">
        <f>S451*H451</f>
        <v>0</v>
      </c>
      <c r="AR451" s="143" t="s">
        <v>143</v>
      </c>
      <c r="AT451" s="143" t="s">
        <v>138</v>
      </c>
      <c r="AU451" s="143" t="s">
        <v>87</v>
      </c>
      <c r="AY451" s="18" t="s">
        <v>135</v>
      </c>
      <c r="BE451" s="144">
        <f>IF(N451="základní",J451,0)</f>
        <v>0</v>
      </c>
      <c r="BF451" s="144">
        <f>IF(N451="snížená",J451,0)</f>
        <v>0</v>
      </c>
      <c r="BG451" s="144">
        <f>IF(N451="zákl. přenesená",J451,0)</f>
        <v>0</v>
      </c>
      <c r="BH451" s="144">
        <f>IF(N451="sníž. přenesená",J451,0)</f>
        <v>0</v>
      </c>
      <c r="BI451" s="144">
        <f>IF(N451="nulová",J451,0)</f>
        <v>0</v>
      </c>
      <c r="BJ451" s="18" t="s">
        <v>87</v>
      </c>
      <c r="BK451" s="144">
        <f>ROUND(I451*H451,2)</f>
        <v>0</v>
      </c>
      <c r="BL451" s="18" t="s">
        <v>143</v>
      </c>
      <c r="BM451" s="143" t="s">
        <v>534</v>
      </c>
    </row>
    <row r="452" spans="2:47" s="1" customFormat="1" ht="11.25">
      <c r="B452" s="33"/>
      <c r="D452" s="145" t="s">
        <v>145</v>
      </c>
      <c r="F452" s="146" t="s">
        <v>535</v>
      </c>
      <c r="I452" s="147"/>
      <c r="L452" s="33"/>
      <c r="M452" s="148"/>
      <c r="T452" s="54"/>
      <c r="AT452" s="18" t="s">
        <v>145</v>
      </c>
      <c r="AU452" s="18" t="s">
        <v>87</v>
      </c>
    </row>
    <row r="453" spans="2:65" s="1" customFormat="1" ht="24.2" customHeight="1">
      <c r="B453" s="33"/>
      <c r="C453" s="132" t="s">
        <v>536</v>
      </c>
      <c r="D453" s="132" t="s">
        <v>138</v>
      </c>
      <c r="E453" s="133" t="s">
        <v>537</v>
      </c>
      <c r="F453" s="134" t="s">
        <v>538</v>
      </c>
      <c r="G453" s="135" t="s">
        <v>156</v>
      </c>
      <c r="H453" s="136">
        <v>185.226</v>
      </c>
      <c r="I453" s="137"/>
      <c r="J453" s="138">
        <f>ROUND(I453*H453,2)</f>
        <v>0</v>
      </c>
      <c r="K453" s="134" t="s">
        <v>142</v>
      </c>
      <c r="L453" s="33"/>
      <c r="M453" s="139" t="s">
        <v>19</v>
      </c>
      <c r="N453" s="140" t="s">
        <v>46</v>
      </c>
      <c r="P453" s="141">
        <f>O453*H453</f>
        <v>0</v>
      </c>
      <c r="Q453" s="141">
        <v>0.00013</v>
      </c>
      <c r="R453" s="141">
        <f>Q453*H453</f>
        <v>0.024079379999999997</v>
      </c>
      <c r="S453" s="141">
        <v>0</v>
      </c>
      <c r="T453" s="142">
        <f>S453*H453</f>
        <v>0</v>
      </c>
      <c r="AR453" s="143" t="s">
        <v>143</v>
      </c>
      <c r="AT453" s="143" t="s">
        <v>138</v>
      </c>
      <c r="AU453" s="143" t="s">
        <v>87</v>
      </c>
      <c r="AY453" s="18" t="s">
        <v>135</v>
      </c>
      <c r="BE453" s="144">
        <f>IF(N453="základní",J453,0)</f>
        <v>0</v>
      </c>
      <c r="BF453" s="144">
        <f>IF(N453="snížená",J453,0)</f>
        <v>0</v>
      </c>
      <c r="BG453" s="144">
        <f>IF(N453="zákl. přenesená",J453,0)</f>
        <v>0</v>
      </c>
      <c r="BH453" s="144">
        <f>IF(N453="sníž. přenesená",J453,0)</f>
        <v>0</v>
      </c>
      <c r="BI453" s="144">
        <f>IF(N453="nulová",J453,0)</f>
        <v>0</v>
      </c>
      <c r="BJ453" s="18" t="s">
        <v>87</v>
      </c>
      <c r="BK453" s="144">
        <f>ROUND(I453*H453,2)</f>
        <v>0</v>
      </c>
      <c r="BL453" s="18" t="s">
        <v>143</v>
      </c>
      <c r="BM453" s="143" t="s">
        <v>539</v>
      </c>
    </row>
    <row r="454" spans="2:47" s="1" customFormat="1" ht="11.25">
      <c r="B454" s="33"/>
      <c r="D454" s="145" t="s">
        <v>145</v>
      </c>
      <c r="F454" s="146" t="s">
        <v>540</v>
      </c>
      <c r="I454" s="147"/>
      <c r="L454" s="33"/>
      <c r="M454" s="148"/>
      <c r="T454" s="54"/>
      <c r="AT454" s="18" t="s">
        <v>145</v>
      </c>
      <c r="AU454" s="18" t="s">
        <v>87</v>
      </c>
    </row>
    <row r="455" spans="2:51" s="13" customFormat="1" ht="11.25">
      <c r="B455" s="156"/>
      <c r="D455" s="150" t="s">
        <v>147</v>
      </c>
      <c r="E455" s="157" t="s">
        <v>19</v>
      </c>
      <c r="F455" s="158" t="s">
        <v>304</v>
      </c>
      <c r="H455" s="159">
        <v>180.4</v>
      </c>
      <c r="I455" s="160"/>
      <c r="L455" s="156"/>
      <c r="M455" s="161"/>
      <c r="T455" s="162"/>
      <c r="AT455" s="157" t="s">
        <v>147</v>
      </c>
      <c r="AU455" s="157" t="s">
        <v>87</v>
      </c>
      <c r="AV455" s="13" t="s">
        <v>87</v>
      </c>
      <c r="AW455" s="13" t="s">
        <v>35</v>
      </c>
      <c r="AX455" s="13" t="s">
        <v>74</v>
      </c>
      <c r="AY455" s="157" t="s">
        <v>135</v>
      </c>
    </row>
    <row r="456" spans="2:51" s="13" customFormat="1" ht="11.25">
      <c r="B456" s="156"/>
      <c r="D456" s="150" t="s">
        <v>147</v>
      </c>
      <c r="E456" s="157" t="s">
        <v>19</v>
      </c>
      <c r="F456" s="158" t="s">
        <v>541</v>
      </c>
      <c r="H456" s="159">
        <v>4.826</v>
      </c>
      <c r="I456" s="160"/>
      <c r="L456" s="156"/>
      <c r="M456" s="161"/>
      <c r="T456" s="162"/>
      <c r="AT456" s="157" t="s">
        <v>147</v>
      </c>
      <c r="AU456" s="157" t="s">
        <v>87</v>
      </c>
      <c r="AV456" s="13" t="s">
        <v>87</v>
      </c>
      <c r="AW456" s="13" t="s">
        <v>35</v>
      </c>
      <c r="AX456" s="13" t="s">
        <v>74</v>
      </c>
      <c r="AY456" s="157" t="s">
        <v>135</v>
      </c>
    </row>
    <row r="457" spans="2:51" s="14" customFormat="1" ht="11.25">
      <c r="B457" s="163"/>
      <c r="D457" s="150" t="s">
        <v>147</v>
      </c>
      <c r="E457" s="164" t="s">
        <v>19</v>
      </c>
      <c r="F457" s="165" t="s">
        <v>151</v>
      </c>
      <c r="H457" s="166">
        <v>185.226</v>
      </c>
      <c r="I457" s="167"/>
      <c r="L457" s="163"/>
      <c r="M457" s="168"/>
      <c r="T457" s="169"/>
      <c r="AT457" s="164" t="s">
        <v>147</v>
      </c>
      <c r="AU457" s="164" t="s">
        <v>87</v>
      </c>
      <c r="AV457" s="14" t="s">
        <v>143</v>
      </c>
      <c r="AW457" s="14" t="s">
        <v>35</v>
      </c>
      <c r="AX457" s="14" t="s">
        <v>81</v>
      </c>
      <c r="AY457" s="164" t="s">
        <v>135</v>
      </c>
    </row>
    <row r="458" spans="2:65" s="1" customFormat="1" ht="24.2" customHeight="1">
      <c r="B458" s="33"/>
      <c r="C458" s="132" t="s">
        <v>542</v>
      </c>
      <c r="D458" s="132" t="s">
        <v>138</v>
      </c>
      <c r="E458" s="133" t="s">
        <v>543</v>
      </c>
      <c r="F458" s="134" t="s">
        <v>544</v>
      </c>
      <c r="G458" s="135" t="s">
        <v>156</v>
      </c>
      <c r="H458" s="136">
        <v>213.4</v>
      </c>
      <c r="I458" s="137"/>
      <c r="J458" s="138">
        <f>ROUND(I458*H458,2)</f>
        <v>0</v>
      </c>
      <c r="K458" s="134" t="s">
        <v>142</v>
      </c>
      <c r="L458" s="33"/>
      <c r="M458" s="139" t="s">
        <v>19</v>
      </c>
      <c r="N458" s="140" t="s">
        <v>46</v>
      </c>
      <c r="P458" s="141">
        <f>O458*H458</f>
        <v>0</v>
      </c>
      <c r="Q458" s="141">
        <v>0</v>
      </c>
      <c r="R458" s="141">
        <f>Q458*H458</f>
        <v>0</v>
      </c>
      <c r="S458" s="141">
        <v>0.035</v>
      </c>
      <c r="T458" s="142">
        <f>S458*H458</f>
        <v>7.469000000000001</v>
      </c>
      <c r="AR458" s="143" t="s">
        <v>143</v>
      </c>
      <c r="AT458" s="143" t="s">
        <v>138</v>
      </c>
      <c r="AU458" s="143" t="s">
        <v>87</v>
      </c>
      <c r="AY458" s="18" t="s">
        <v>135</v>
      </c>
      <c r="BE458" s="144">
        <f>IF(N458="základní",J458,0)</f>
        <v>0</v>
      </c>
      <c r="BF458" s="144">
        <f>IF(N458="snížená",J458,0)</f>
        <v>0</v>
      </c>
      <c r="BG458" s="144">
        <f>IF(N458="zákl. přenesená",J458,0)</f>
        <v>0</v>
      </c>
      <c r="BH458" s="144">
        <f>IF(N458="sníž. přenesená",J458,0)</f>
        <v>0</v>
      </c>
      <c r="BI458" s="144">
        <f>IF(N458="nulová",J458,0)</f>
        <v>0</v>
      </c>
      <c r="BJ458" s="18" t="s">
        <v>87</v>
      </c>
      <c r="BK458" s="144">
        <f>ROUND(I458*H458,2)</f>
        <v>0</v>
      </c>
      <c r="BL458" s="18" t="s">
        <v>143</v>
      </c>
      <c r="BM458" s="143" t="s">
        <v>545</v>
      </c>
    </row>
    <row r="459" spans="2:47" s="1" customFormat="1" ht="11.25">
      <c r="B459" s="33"/>
      <c r="D459" s="145" t="s">
        <v>145</v>
      </c>
      <c r="F459" s="146" t="s">
        <v>546</v>
      </c>
      <c r="I459" s="147"/>
      <c r="L459" s="33"/>
      <c r="M459" s="148"/>
      <c r="T459" s="54"/>
      <c r="AT459" s="18" t="s">
        <v>145</v>
      </c>
      <c r="AU459" s="18" t="s">
        <v>87</v>
      </c>
    </row>
    <row r="460" spans="2:51" s="12" customFormat="1" ht="11.25">
      <c r="B460" s="149"/>
      <c r="D460" s="150" t="s">
        <v>147</v>
      </c>
      <c r="E460" s="151" t="s">
        <v>19</v>
      </c>
      <c r="F460" s="152" t="s">
        <v>547</v>
      </c>
      <c r="H460" s="151" t="s">
        <v>19</v>
      </c>
      <c r="I460" s="153"/>
      <c r="L460" s="149"/>
      <c r="M460" s="154"/>
      <c r="T460" s="155"/>
      <c r="AT460" s="151" t="s">
        <v>147</v>
      </c>
      <c r="AU460" s="151" t="s">
        <v>87</v>
      </c>
      <c r="AV460" s="12" t="s">
        <v>81</v>
      </c>
      <c r="AW460" s="12" t="s">
        <v>35</v>
      </c>
      <c r="AX460" s="12" t="s">
        <v>74</v>
      </c>
      <c r="AY460" s="151" t="s">
        <v>135</v>
      </c>
    </row>
    <row r="461" spans="2:51" s="13" customFormat="1" ht="11.25">
      <c r="B461" s="156"/>
      <c r="D461" s="150" t="s">
        <v>147</v>
      </c>
      <c r="E461" s="157" t="s">
        <v>19</v>
      </c>
      <c r="F461" s="158" t="s">
        <v>548</v>
      </c>
      <c r="H461" s="159">
        <v>19.4</v>
      </c>
      <c r="I461" s="160"/>
      <c r="L461" s="156"/>
      <c r="M461" s="161"/>
      <c r="T461" s="162"/>
      <c r="AT461" s="157" t="s">
        <v>147</v>
      </c>
      <c r="AU461" s="157" t="s">
        <v>87</v>
      </c>
      <c r="AV461" s="13" t="s">
        <v>87</v>
      </c>
      <c r="AW461" s="13" t="s">
        <v>35</v>
      </c>
      <c r="AX461" s="13" t="s">
        <v>74</v>
      </c>
      <c r="AY461" s="157" t="s">
        <v>135</v>
      </c>
    </row>
    <row r="462" spans="2:51" s="13" customFormat="1" ht="11.25">
      <c r="B462" s="156"/>
      <c r="D462" s="150" t="s">
        <v>147</v>
      </c>
      <c r="E462" s="157" t="s">
        <v>19</v>
      </c>
      <c r="F462" s="158" t="s">
        <v>549</v>
      </c>
      <c r="H462" s="159">
        <v>194</v>
      </c>
      <c r="I462" s="160"/>
      <c r="L462" s="156"/>
      <c r="M462" s="161"/>
      <c r="T462" s="162"/>
      <c r="AT462" s="157" t="s">
        <v>147</v>
      </c>
      <c r="AU462" s="157" t="s">
        <v>87</v>
      </c>
      <c r="AV462" s="13" t="s">
        <v>87</v>
      </c>
      <c r="AW462" s="13" t="s">
        <v>35</v>
      </c>
      <c r="AX462" s="13" t="s">
        <v>74</v>
      </c>
      <c r="AY462" s="157" t="s">
        <v>135</v>
      </c>
    </row>
    <row r="463" spans="2:51" s="14" customFormat="1" ht="11.25">
      <c r="B463" s="163"/>
      <c r="D463" s="150" t="s">
        <v>147</v>
      </c>
      <c r="E463" s="164" t="s">
        <v>19</v>
      </c>
      <c r="F463" s="165" t="s">
        <v>151</v>
      </c>
      <c r="H463" s="166">
        <v>213.4</v>
      </c>
      <c r="I463" s="167"/>
      <c r="L463" s="163"/>
      <c r="M463" s="168"/>
      <c r="T463" s="169"/>
      <c r="AT463" s="164" t="s">
        <v>147</v>
      </c>
      <c r="AU463" s="164" t="s">
        <v>87</v>
      </c>
      <c r="AV463" s="14" t="s">
        <v>143</v>
      </c>
      <c r="AW463" s="14" t="s">
        <v>35</v>
      </c>
      <c r="AX463" s="14" t="s">
        <v>81</v>
      </c>
      <c r="AY463" s="164" t="s">
        <v>135</v>
      </c>
    </row>
    <row r="464" spans="2:65" s="1" customFormat="1" ht="16.5" customHeight="1">
      <c r="B464" s="33"/>
      <c r="C464" s="132" t="s">
        <v>550</v>
      </c>
      <c r="D464" s="132" t="s">
        <v>138</v>
      </c>
      <c r="E464" s="133" t="s">
        <v>551</v>
      </c>
      <c r="F464" s="134" t="s">
        <v>552</v>
      </c>
      <c r="G464" s="135" t="s">
        <v>141</v>
      </c>
      <c r="H464" s="136">
        <v>17.072</v>
      </c>
      <c r="I464" s="137"/>
      <c r="J464" s="138">
        <f>ROUND(I464*H464,2)</f>
        <v>0</v>
      </c>
      <c r="K464" s="134" t="s">
        <v>142</v>
      </c>
      <c r="L464" s="33"/>
      <c r="M464" s="139" t="s">
        <v>19</v>
      </c>
      <c r="N464" s="140" t="s">
        <v>46</v>
      </c>
      <c r="P464" s="141">
        <f>O464*H464</f>
        <v>0</v>
      </c>
      <c r="Q464" s="141">
        <v>0</v>
      </c>
      <c r="R464" s="141">
        <f>Q464*H464</f>
        <v>0</v>
      </c>
      <c r="S464" s="141">
        <v>2.2</v>
      </c>
      <c r="T464" s="142">
        <f>S464*H464</f>
        <v>37.5584</v>
      </c>
      <c r="AR464" s="143" t="s">
        <v>143</v>
      </c>
      <c r="AT464" s="143" t="s">
        <v>138</v>
      </c>
      <c r="AU464" s="143" t="s">
        <v>87</v>
      </c>
      <c r="AY464" s="18" t="s">
        <v>135</v>
      </c>
      <c r="BE464" s="144">
        <f>IF(N464="základní",J464,0)</f>
        <v>0</v>
      </c>
      <c r="BF464" s="144">
        <f>IF(N464="snížená",J464,0)</f>
        <v>0</v>
      </c>
      <c r="BG464" s="144">
        <f>IF(N464="zákl. přenesená",J464,0)</f>
        <v>0</v>
      </c>
      <c r="BH464" s="144">
        <f>IF(N464="sníž. přenesená",J464,0)</f>
        <v>0</v>
      </c>
      <c r="BI464" s="144">
        <f>IF(N464="nulová",J464,0)</f>
        <v>0</v>
      </c>
      <c r="BJ464" s="18" t="s">
        <v>87</v>
      </c>
      <c r="BK464" s="144">
        <f>ROUND(I464*H464,2)</f>
        <v>0</v>
      </c>
      <c r="BL464" s="18" t="s">
        <v>143</v>
      </c>
      <c r="BM464" s="143" t="s">
        <v>553</v>
      </c>
    </row>
    <row r="465" spans="2:47" s="1" customFormat="1" ht="11.25">
      <c r="B465" s="33"/>
      <c r="D465" s="145" t="s">
        <v>145</v>
      </c>
      <c r="F465" s="146" t="s">
        <v>554</v>
      </c>
      <c r="I465" s="147"/>
      <c r="L465" s="33"/>
      <c r="M465" s="148"/>
      <c r="T465" s="54"/>
      <c r="AT465" s="18" t="s">
        <v>145</v>
      </c>
      <c r="AU465" s="18" t="s">
        <v>87</v>
      </c>
    </row>
    <row r="466" spans="2:51" s="12" customFormat="1" ht="11.25">
      <c r="B466" s="149"/>
      <c r="D466" s="150" t="s">
        <v>147</v>
      </c>
      <c r="E466" s="151" t="s">
        <v>19</v>
      </c>
      <c r="F466" s="152" t="s">
        <v>555</v>
      </c>
      <c r="H466" s="151" t="s">
        <v>19</v>
      </c>
      <c r="I466" s="153"/>
      <c r="L466" s="149"/>
      <c r="M466" s="154"/>
      <c r="T466" s="155"/>
      <c r="AT466" s="151" t="s">
        <v>147</v>
      </c>
      <c r="AU466" s="151" t="s">
        <v>87</v>
      </c>
      <c r="AV466" s="12" t="s">
        <v>81</v>
      </c>
      <c r="AW466" s="12" t="s">
        <v>35</v>
      </c>
      <c r="AX466" s="12" t="s">
        <v>74</v>
      </c>
      <c r="AY466" s="151" t="s">
        <v>135</v>
      </c>
    </row>
    <row r="467" spans="2:51" s="13" customFormat="1" ht="11.25">
      <c r="B467" s="156"/>
      <c r="D467" s="150" t="s">
        <v>147</v>
      </c>
      <c r="E467" s="157" t="s">
        <v>19</v>
      </c>
      <c r="F467" s="158" t="s">
        <v>556</v>
      </c>
      <c r="H467" s="159">
        <v>1.552</v>
      </c>
      <c r="I467" s="160"/>
      <c r="L467" s="156"/>
      <c r="M467" s="161"/>
      <c r="T467" s="162"/>
      <c r="AT467" s="157" t="s">
        <v>147</v>
      </c>
      <c r="AU467" s="157" t="s">
        <v>87</v>
      </c>
      <c r="AV467" s="13" t="s">
        <v>87</v>
      </c>
      <c r="AW467" s="13" t="s">
        <v>35</v>
      </c>
      <c r="AX467" s="13" t="s">
        <v>74</v>
      </c>
      <c r="AY467" s="157" t="s">
        <v>135</v>
      </c>
    </row>
    <row r="468" spans="2:51" s="13" customFormat="1" ht="11.25">
      <c r="B468" s="156"/>
      <c r="D468" s="150" t="s">
        <v>147</v>
      </c>
      <c r="E468" s="157" t="s">
        <v>19</v>
      </c>
      <c r="F468" s="158" t="s">
        <v>557</v>
      </c>
      <c r="H468" s="159">
        <v>15.52</v>
      </c>
      <c r="I468" s="160"/>
      <c r="L468" s="156"/>
      <c r="M468" s="161"/>
      <c r="T468" s="162"/>
      <c r="AT468" s="157" t="s">
        <v>147</v>
      </c>
      <c r="AU468" s="157" t="s">
        <v>87</v>
      </c>
      <c r="AV468" s="13" t="s">
        <v>87</v>
      </c>
      <c r="AW468" s="13" t="s">
        <v>35</v>
      </c>
      <c r="AX468" s="13" t="s">
        <v>74</v>
      </c>
      <c r="AY468" s="157" t="s">
        <v>135</v>
      </c>
    </row>
    <row r="469" spans="2:51" s="14" customFormat="1" ht="11.25">
      <c r="B469" s="163"/>
      <c r="D469" s="150" t="s">
        <v>147</v>
      </c>
      <c r="E469" s="164" t="s">
        <v>19</v>
      </c>
      <c r="F469" s="165" t="s">
        <v>151</v>
      </c>
      <c r="H469" s="166">
        <v>17.072</v>
      </c>
      <c r="I469" s="167"/>
      <c r="L469" s="163"/>
      <c r="M469" s="168"/>
      <c r="T469" s="169"/>
      <c r="AT469" s="164" t="s">
        <v>147</v>
      </c>
      <c r="AU469" s="164" t="s">
        <v>87</v>
      </c>
      <c r="AV469" s="14" t="s">
        <v>143</v>
      </c>
      <c r="AW469" s="14" t="s">
        <v>35</v>
      </c>
      <c r="AX469" s="14" t="s">
        <v>81</v>
      </c>
      <c r="AY469" s="164" t="s">
        <v>135</v>
      </c>
    </row>
    <row r="470" spans="2:65" s="1" customFormat="1" ht="24.2" customHeight="1">
      <c r="B470" s="33"/>
      <c r="C470" s="132" t="s">
        <v>558</v>
      </c>
      <c r="D470" s="132" t="s">
        <v>138</v>
      </c>
      <c r="E470" s="133" t="s">
        <v>559</v>
      </c>
      <c r="F470" s="134" t="s">
        <v>560</v>
      </c>
      <c r="G470" s="135" t="s">
        <v>156</v>
      </c>
      <c r="H470" s="136">
        <v>3.75</v>
      </c>
      <c r="I470" s="137"/>
      <c r="J470" s="138">
        <f>ROUND(I470*H470,2)</f>
        <v>0</v>
      </c>
      <c r="K470" s="134" t="s">
        <v>142</v>
      </c>
      <c r="L470" s="33"/>
      <c r="M470" s="139" t="s">
        <v>19</v>
      </c>
      <c r="N470" s="140" t="s">
        <v>46</v>
      </c>
      <c r="P470" s="141">
        <f>O470*H470</f>
        <v>0</v>
      </c>
      <c r="Q470" s="141">
        <v>0</v>
      </c>
      <c r="R470" s="141">
        <f>Q470*H470</f>
        <v>0</v>
      </c>
      <c r="S470" s="141">
        <v>0.065</v>
      </c>
      <c r="T470" s="142">
        <f>S470*H470</f>
        <v>0.24375000000000002</v>
      </c>
      <c r="AR470" s="143" t="s">
        <v>143</v>
      </c>
      <c r="AT470" s="143" t="s">
        <v>138</v>
      </c>
      <c r="AU470" s="143" t="s">
        <v>87</v>
      </c>
      <c r="AY470" s="18" t="s">
        <v>135</v>
      </c>
      <c r="BE470" s="144">
        <f>IF(N470="základní",J470,0)</f>
        <v>0</v>
      </c>
      <c r="BF470" s="144">
        <f>IF(N470="snížená",J470,0)</f>
        <v>0</v>
      </c>
      <c r="BG470" s="144">
        <f>IF(N470="zákl. přenesená",J470,0)</f>
        <v>0</v>
      </c>
      <c r="BH470" s="144">
        <f>IF(N470="sníž. přenesená",J470,0)</f>
        <v>0</v>
      </c>
      <c r="BI470" s="144">
        <f>IF(N470="nulová",J470,0)</f>
        <v>0</v>
      </c>
      <c r="BJ470" s="18" t="s">
        <v>87</v>
      </c>
      <c r="BK470" s="144">
        <f>ROUND(I470*H470,2)</f>
        <v>0</v>
      </c>
      <c r="BL470" s="18" t="s">
        <v>143</v>
      </c>
      <c r="BM470" s="143" t="s">
        <v>561</v>
      </c>
    </row>
    <row r="471" spans="2:47" s="1" customFormat="1" ht="11.25">
      <c r="B471" s="33"/>
      <c r="D471" s="145" t="s">
        <v>145</v>
      </c>
      <c r="F471" s="146" t="s">
        <v>562</v>
      </c>
      <c r="I471" s="147"/>
      <c r="L471" s="33"/>
      <c r="M471" s="148"/>
      <c r="T471" s="54"/>
      <c r="AT471" s="18" t="s">
        <v>145</v>
      </c>
      <c r="AU471" s="18" t="s">
        <v>87</v>
      </c>
    </row>
    <row r="472" spans="2:51" s="12" customFormat="1" ht="11.25">
      <c r="B472" s="149"/>
      <c r="D472" s="150" t="s">
        <v>147</v>
      </c>
      <c r="E472" s="151" t="s">
        <v>19</v>
      </c>
      <c r="F472" s="152" t="s">
        <v>563</v>
      </c>
      <c r="H472" s="151" t="s">
        <v>19</v>
      </c>
      <c r="I472" s="153"/>
      <c r="L472" s="149"/>
      <c r="M472" s="154"/>
      <c r="T472" s="155"/>
      <c r="AT472" s="151" t="s">
        <v>147</v>
      </c>
      <c r="AU472" s="151" t="s">
        <v>87</v>
      </c>
      <c r="AV472" s="12" t="s">
        <v>81</v>
      </c>
      <c r="AW472" s="12" t="s">
        <v>35</v>
      </c>
      <c r="AX472" s="12" t="s">
        <v>74</v>
      </c>
      <c r="AY472" s="151" t="s">
        <v>135</v>
      </c>
    </row>
    <row r="473" spans="2:51" s="13" customFormat="1" ht="11.25">
      <c r="B473" s="156"/>
      <c r="D473" s="150" t="s">
        <v>147</v>
      </c>
      <c r="E473" s="157" t="s">
        <v>19</v>
      </c>
      <c r="F473" s="158" t="s">
        <v>564</v>
      </c>
      <c r="H473" s="159">
        <v>0.75</v>
      </c>
      <c r="I473" s="160"/>
      <c r="L473" s="156"/>
      <c r="M473" s="161"/>
      <c r="T473" s="162"/>
      <c r="AT473" s="157" t="s">
        <v>147</v>
      </c>
      <c r="AU473" s="157" t="s">
        <v>87</v>
      </c>
      <c r="AV473" s="13" t="s">
        <v>87</v>
      </c>
      <c r="AW473" s="13" t="s">
        <v>35</v>
      </c>
      <c r="AX473" s="13" t="s">
        <v>74</v>
      </c>
      <c r="AY473" s="157" t="s">
        <v>135</v>
      </c>
    </row>
    <row r="474" spans="2:51" s="12" customFormat="1" ht="11.25">
      <c r="B474" s="149"/>
      <c r="D474" s="150" t="s">
        <v>147</v>
      </c>
      <c r="E474" s="151" t="s">
        <v>19</v>
      </c>
      <c r="F474" s="152" t="s">
        <v>565</v>
      </c>
      <c r="H474" s="151" t="s">
        <v>19</v>
      </c>
      <c r="I474" s="153"/>
      <c r="L474" s="149"/>
      <c r="M474" s="154"/>
      <c r="T474" s="155"/>
      <c r="AT474" s="151" t="s">
        <v>147</v>
      </c>
      <c r="AU474" s="151" t="s">
        <v>87</v>
      </c>
      <c r="AV474" s="12" t="s">
        <v>81</v>
      </c>
      <c r="AW474" s="12" t="s">
        <v>35</v>
      </c>
      <c r="AX474" s="12" t="s">
        <v>74</v>
      </c>
      <c r="AY474" s="151" t="s">
        <v>135</v>
      </c>
    </row>
    <row r="475" spans="2:51" s="13" customFormat="1" ht="11.25">
      <c r="B475" s="156"/>
      <c r="D475" s="150" t="s">
        <v>147</v>
      </c>
      <c r="E475" s="157" t="s">
        <v>19</v>
      </c>
      <c r="F475" s="158" t="s">
        <v>566</v>
      </c>
      <c r="H475" s="159">
        <v>3</v>
      </c>
      <c r="I475" s="160"/>
      <c r="L475" s="156"/>
      <c r="M475" s="161"/>
      <c r="T475" s="162"/>
      <c r="AT475" s="157" t="s">
        <v>147</v>
      </c>
      <c r="AU475" s="157" t="s">
        <v>87</v>
      </c>
      <c r="AV475" s="13" t="s">
        <v>87</v>
      </c>
      <c r="AW475" s="13" t="s">
        <v>35</v>
      </c>
      <c r="AX475" s="13" t="s">
        <v>74</v>
      </c>
      <c r="AY475" s="157" t="s">
        <v>135</v>
      </c>
    </row>
    <row r="476" spans="2:51" s="14" customFormat="1" ht="11.25">
      <c r="B476" s="163"/>
      <c r="D476" s="150" t="s">
        <v>147</v>
      </c>
      <c r="E476" s="164" t="s">
        <v>19</v>
      </c>
      <c r="F476" s="165" t="s">
        <v>151</v>
      </c>
      <c r="H476" s="166">
        <v>3.75</v>
      </c>
      <c r="I476" s="167"/>
      <c r="L476" s="163"/>
      <c r="M476" s="168"/>
      <c r="T476" s="169"/>
      <c r="AT476" s="164" t="s">
        <v>147</v>
      </c>
      <c r="AU476" s="164" t="s">
        <v>87</v>
      </c>
      <c r="AV476" s="14" t="s">
        <v>143</v>
      </c>
      <c r="AW476" s="14" t="s">
        <v>35</v>
      </c>
      <c r="AX476" s="14" t="s">
        <v>81</v>
      </c>
      <c r="AY476" s="164" t="s">
        <v>135</v>
      </c>
    </row>
    <row r="477" spans="2:65" s="1" customFormat="1" ht="24.2" customHeight="1">
      <c r="B477" s="33"/>
      <c r="C477" s="132" t="s">
        <v>567</v>
      </c>
      <c r="D477" s="132" t="s">
        <v>138</v>
      </c>
      <c r="E477" s="133" t="s">
        <v>568</v>
      </c>
      <c r="F477" s="134" t="s">
        <v>569</v>
      </c>
      <c r="G477" s="135" t="s">
        <v>156</v>
      </c>
      <c r="H477" s="136">
        <v>11.25</v>
      </c>
      <c r="I477" s="137"/>
      <c r="J477" s="138">
        <f>ROUND(I477*H477,2)</f>
        <v>0</v>
      </c>
      <c r="K477" s="134" t="s">
        <v>142</v>
      </c>
      <c r="L477" s="33"/>
      <c r="M477" s="139" t="s">
        <v>19</v>
      </c>
      <c r="N477" s="140" t="s">
        <v>46</v>
      </c>
      <c r="P477" s="141">
        <f>O477*H477</f>
        <v>0</v>
      </c>
      <c r="Q477" s="141">
        <v>0</v>
      </c>
      <c r="R477" s="141">
        <f>Q477*H477</f>
        <v>0</v>
      </c>
      <c r="S477" s="141">
        <v>0.041</v>
      </c>
      <c r="T477" s="142">
        <f>S477*H477</f>
        <v>0.46125</v>
      </c>
      <c r="AR477" s="143" t="s">
        <v>143</v>
      </c>
      <c r="AT477" s="143" t="s">
        <v>138</v>
      </c>
      <c r="AU477" s="143" t="s">
        <v>87</v>
      </c>
      <c r="AY477" s="18" t="s">
        <v>135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8" t="s">
        <v>87</v>
      </c>
      <c r="BK477" s="144">
        <f>ROUND(I477*H477,2)</f>
        <v>0</v>
      </c>
      <c r="BL477" s="18" t="s">
        <v>143</v>
      </c>
      <c r="BM477" s="143" t="s">
        <v>570</v>
      </c>
    </row>
    <row r="478" spans="2:47" s="1" customFormat="1" ht="11.25">
      <c r="B478" s="33"/>
      <c r="D478" s="145" t="s">
        <v>145</v>
      </c>
      <c r="F478" s="146" t="s">
        <v>571</v>
      </c>
      <c r="I478" s="147"/>
      <c r="L478" s="33"/>
      <c r="M478" s="148"/>
      <c r="T478" s="54"/>
      <c r="AT478" s="18" t="s">
        <v>145</v>
      </c>
      <c r="AU478" s="18" t="s">
        <v>87</v>
      </c>
    </row>
    <row r="479" spans="2:51" s="12" customFormat="1" ht="11.25">
      <c r="B479" s="149"/>
      <c r="D479" s="150" t="s">
        <v>147</v>
      </c>
      <c r="E479" s="151" t="s">
        <v>19</v>
      </c>
      <c r="F479" s="152" t="s">
        <v>572</v>
      </c>
      <c r="H479" s="151" t="s">
        <v>19</v>
      </c>
      <c r="I479" s="153"/>
      <c r="L479" s="149"/>
      <c r="M479" s="154"/>
      <c r="T479" s="155"/>
      <c r="AT479" s="151" t="s">
        <v>147</v>
      </c>
      <c r="AU479" s="151" t="s">
        <v>87</v>
      </c>
      <c r="AV479" s="12" t="s">
        <v>81</v>
      </c>
      <c r="AW479" s="12" t="s">
        <v>35</v>
      </c>
      <c r="AX479" s="12" t="s">
        <v>74</v>
      </c>
      <c r="AY479" s="151" t="s">
        <v>135</v>
      </c>
    </row>
    <row r="480" spans="2:51" s="13" customFormat="1" ht="11.25">
      <c r="B480" s="156"/>
      <c r="D480" s="150" t="s">
        <v>147</v>
      </c>
      <c r="E480" s="157" t="s">
        <v>19</v>
      </c>
      <c r="F480" s="158" t="s">
        <v>573</v>
      </c>
      <c r="H480" s="159">
        <v>11.25</v>
      </c>
      <c r="I480" s="160"/>
      <c r="L480" s="156"/>
      <c r="M480" s="161"/>
      <c r="T480" s="162"/>
      <c r="AT480" s="157" t="s">
        <v>147</v>
      </c>
      <c r="AU480" s="157" t="s">
        <v>87</v>
      </c>
      <c r="AV480" s="13" t="s">
        <v>87</v>
      </c>
      <c r="AW480" s="13" t="s">
        <v>35</v>
      </c>
      <c r="AX480" s="13" t="s">
        <v>74</v>
      </c>
      <c r="AY480" s="157" t="s">
        <v>135</v>
      </c>
    </row>
    <row r="481" spans="2:51" s="14" customFormat="1" ht="11.25">
      <c r="B481" s="163"/>
      <c r="D481" s="150" t="s">
        <v>147</v>
      </c>
      <c r="E481" s="164" t="s">
        <v>19</v>
      </c>
      <c r="F481" s="165" t="s">
        <v>151</v>
      </c>
      <c r="H481" s="166">
        <v>11.25</v>
      </c>
      <c r="I481" s="167"/>
      <c r="L481" s="163"/>
      <c r="M481" s="168"/>
      <c r="T481" s="169"/>
      <c r="AT481" s="164" t="s">
        <v>147</v>
      </c>
      <c r="AU481" s="164" t="s">
        <v>87</v>
      </c>
      <c r="AV481" s="14" t="s">
        <v>143</v>
      </c>
      <c r="AW481" s="14" t="s">
        <v>35</v>
      </c>
      <c r="AX481" s="14" t="s">
        <v>81</v>
      </c>
      <c r="AY481" s="164" t="s">
        <v>135</v>
      </c>
    </row>
    <row r="482" spans="2:65" s="1" customFormat="1" ht="24.2" customHeight="1">
      <c r="B482" s="33"/>
      <c r="C482" s="132" t="s">
        <v>574</v>
      </c>
      <c r="D482" s="132" t="s">
        <v>138</v>
      </c>
      <c r="E482" s="133" t="s">
        <v>575</v>
      </c>
      <c r="F482" s="134" t="s">
        <v>576</v>
      </c>
      <c r="G482" s="135" t="s">
        <v>156</v>
      </c>
      <c r="H482" s="136">
        <v>3.3</v>
      </c>
      <c r="I482" s="137"/>
      <c r="J482" s="138">
        <f>ROUND(I482*H482,2)</f>
        <v>0</v>
      </c>
      <c r="K482" s="134" t="s">
        <v>142</v>
      </c>
      <c r="L482" s="33"/>
      <c r="M482" s="139" t="s">
        <v>19</v>
      </c>
      <c r="N482" s="140" t="s">
        <v>46</v>
      </c>
      <c r="P482" s="141">
        <f>O482*H482</f>
        <v>0</v>
      </c>
      <c r="Q482" s="141">
        <v>0</v>
      </c>
      <c r="R482" s="141">
        <f>Q482*H482</f>
        <v>0</v>
      </c>
      <c r="S482" s="141">
        <v>0.063</v>
      </c>
      <c r="T482" s="142">
        <f>S482*H482</f>
        <v>0.2079</v>
      </c>
      <c r="AR482" s="143" t="s">
        <v>143</v>
      </c>
      <c r="AT482" s="143" t="s">
        <v>138</v>
      </c>
      <c r="AU482" s="143" t="s">
        <v>87</v>
      </c>
      <c r="AY482" s="18" t="s">
        <v>135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18" t="s">
        <v>87</v>
      </c>
      <c r="BK482" s="144">
        <f>ROUND(I482*H482,2)</f>
        <v>0</v>
      </c>
      <c r="BL482" s="18" t="s">
        <v>143</v>
      </c>
      <c r="BM482" s="143" t="s">
        <v>577</v>
      </c>
    </row>
    <row r="483" spans="2:47" s="1" customFormat="1" ht="11.25">
      <c r="B483" s="33"/>
      <c r="D483" s="145" t="s">
        <v>145</v>
      </c>
      <c r="F483" s="146" t="s">
        <v>578</v>
      </c>
      <c r="I483" s="147"/>
      <c r="L483" s="33"/>
      <c r="M483" s="148"/>
      <c r="T483" s="54"/>
      <c r="AT483" s="18" t="s">
        <v>145</v>
      </c>
      <c r="AU483" s="18" t="s">
        <v>87</v>
      </c>
    </row>
    <row r="484" spans="2:51" s="12" customFormat="1" ht="11.25">
      <c r="B484" s="149"/>
      <c r="D484" s="150" t="s">
        <v>147</v>
      </c>
      <c r="E484" s="151" t="s">
        <v>19</v>
      </c>
      <c r="F484" s="152" t="s">
        <v>579</v>
      </c>
      <c r="H484" s="151" t="s">
        <v>19</v>
      </c>
      <c r="I484" s="153"/>
      <c r="L484" s="149"/>
      <c r="M484" s="154"/>
      <c r="T484" s="155"/>
      <c r="AT484" s="151" t="s">
        <v>147</v>
      </c>
      <c r="AU484" s="151" t="s">
        <v>87</v>
      </c>
      <c r="AV484" s="12" t="s">
        <v>81</v>
      </c>
      <c r="AW484" s="12" t="s">
        <v>35</v>
      </c>
      <c r="AX484" s="12" t="s">
        <v>74</v>
      </c>
      <c r="AY484" s="151" t="s">
        <v>135</v>
      </c>
    </row>
    <row r="485" spans="2:51" s="13" customFormat="1" ht="11.25">
      <c r="B485" s="156"/>
      <c r="D485" s="150" t="s">
        <v>147</v>
      </c>
      <c r="E485" s="157" t="s">
        <v>19</v>
      </c>
      <c r="F485" s="158" t="s">
        <v>580</v>
      </c>
      <c r="H485" s="159">
        <v>3.3</v>
      </c>
      <c r="I485" s="160"/>
      <c r="L485" s="156"/>
      <c r="M485" s="161"/>
      <c r="T485" s="162"/>
      <c r="AT485" s="157" t="s">
        <v>147</v>
      </c>
      <c r="AU485" s="157" t="s">
        <v>87</v>
      </c>
      <c r="AV485" s="13" t="s">
        <v>87</v>
      </c>
      <c r="AW485" s="13" t="s">
        <v>35</v>
      </c>
      <c r="AX485" s="13" t="s">
        <v>74</v>
      </c>
      <c r="AY485" s="157" t="s">
        <v>135</v>
      </c>
    </row>
    <row r="486" spans="2:51" s="14" customFormat="1" ht="11.25">
      <c r="B486" s="163"/>
      <c r="D486" s="150" t="s">
        <v>147</v>
      </c>
      <c r="E486" s="164" t="s">
        <v>19</v>
      </c>
      <c r="F486" s="165" t="s">
        <v>151</v>
      </c>
      <c r="H486" s="166">
        <v>3.3</v>
      </c>
      <c r="I486" s="167"/>
      <c r="L486" s="163"/>
      <c r="M486" s="168"/>
      <c r="T486" s="169"/>
      <c r="AT486" s="164" t="s">
        <v>147</v>
      </c>
      <c r="AU486" s="164" t="s">
        <v>87</v>
      </c>
      <c r="AV486" s="14" t="s">
        <v>143</v>
      </c>
      <c r="AW486" s="14" t="s">
        <v>35</v>
      </c>
      <c r="AX486" s="14" t="s">
        <v>81</v>
      </c>
      <c r="AY486" s="164" t="s">
        <v>135</v>
      </c>
    </row>
    <row r="487" spans="2:65" s="1" customFormat="1" ht="24.2" customHeight="1">
      <c r="B487" s="33"/>
      <c r="C487" s="132" t="s">
        <v>581</v>
      </c>
      <c r="D487" s="132" t="s">
        <v>138</v>
      </c>
      <c r="E487" s="133" t="s">
        <v>582</v>
      </c>
      <c r="F487" s="134" t="s">
        <v>583</v>
      </c>
      <c r="G487" s="135" t="s">
        <v>156</v>
      </c>
      <c r="H487" s="136">
        <v>2594.838</v>
      </c>
      <c r="I487" s="137"/>
      <c r="J487" s="138">
        <f>ROUND(I487*H487,2)</f>
        <v>0</v>
      </c>
      <c r="K487" s="134" t="s">
        <v>142</v>
      </c>
      <c r="L487" s="33"/>
      <c r="M487" s="139" t="s">
        <v>19</v>
      </c>
      <c r="N487" s="140" t="s">
        <v>46</v>
      </c>
      <c r="P487" s="141">
        <f>O487*H487</f>
        <v>0</v>
      </c>
      <c r="Q487" s="141">
        <v>0</v>
      </c>
      <c r="R487" s="141">
        <f>Q487*H487</f>
        <v>0</v>
      </c>
      <c r="S487" s="141">
        <v>0.005</v>
      </c>
      <c r="T487" s="142">
        <f>S487*H487</f>
        <v>12.974190000000002</v>
      </c>
      <c r="AR487" s="143" t="s">
        <v>143</v>
      </c>
      <c r="AT487" s="143" t="s">
        <v>138</v>
      </c>
      <c r="AU487" s="143" t="s">
        <v>87</v>
      </c>
      <c r="AY487" s="18" t="s">
        <v>135</v>
      </c>
      <c r="BE487" s="144">
        <f>IF(N487="základní",J487,0)</f>
        <v>0</v>
      </c>
      <c r="BF487" s="144">
        <f>IF(N487="snížená",J487,0)</f>
        <v>0</v>
      </c>
      <c r="BG487" s="144">
        <f>IF(N487="zákl. přenesená",J487,0)</f>
        <v>0</v>
      </c>
      <c r="BH487" s="144">
        <f>IF(N487="sníž. přenesená",J487,0)</f>
        <v>0</v>
      </c>
      <c r="BI487" s="144">
        <f>IF(N487="nulová",J487,0)</f>
        <v>0</v>
      </c>
      <c r="BJ487" s="18" t="s">
        <v>87</v>
      </c>
      <c r="BK487" s="144">
        <f>ROUND(I487*H487,2)</f>
        <v>0</v>
      </c>
      <c r="BL487" s="18" t="s">
        <v>143</v>
      </c>
      <c r="BM487" s="143" t="s">
        <v>584</v>
      </c>
    </row>
    <row r="488" spans="2:47" s="1" customFormat="1" ht="11.25">
      <c r="B488" s="33"/>
      <c r="D488" s="145" t="s">
        <v>145</v>
      </c>
      <c r="F488" s="146" t="s">
        <v>585</v>
      </c>
      <c r="I488" s="147"/>
      <c r="L488" s="33"/>
      <c r="M488" s="148"/>
      <c r="T488" s="54"/>
      <c r="AT488" s="18" t="s">
        <v>145</v>
      </c>
      <c r="AU488" s="18" t="s">
        <v>87</v>
      </c>
    </row>
    <row r="489" spans="2:51" s="12" customFormat="1" ht="11.25">
      <c r="B489" s="149"/>
      <c r="D489" s="150" t="s">
        <v>147</v>
      </c>
      <c r="E489" s="151" t="s">
        <v>19</v>
      </c>
      <c r="F489" s="152" t="s">
        <v>503</v>
      </c>
      <c r="H489" s="151" t="s">
        <v>19</v>
      </c>
      <c r="I489" s="153"/>
      <c r="L489" s="149"/>
      <c r="M489" s="154"/>
      <c r="T489" s="155"/>
      <c r="AT489" s="151" t="s">
        <v>147</v>
      </c>
      <c r="AU489" s="151" t="s">
        <v>87</v>
      </c>
      <c r="AV489" s="12" t="s">
        <v>81</v>
      </c>
      <c r="AW489" s="12" t="s">
        <v>35</v>
      </c>
      <c r="AX489" s="12" t="s">
        <v>74</v>
      </c>
      <c r="AY489" s="151" t="s">
        <v>135</v>
      </c>
    </row>
    <row r="490" spans="2:51" s="13" customFormat="1" ht="11.25">
      <c r="B490" s="156"/>
      <c r="D490" s="150" t="s">
        <v>147</v>
      </c>
      <c r="E490" s="157" t="s">
        <v>19</v>
      </c>
      <c r="F490" s="158" t="s">
        <v>504</v>
      </c>
      <c r="H490" s="159">
        <v>2953.2</v>
      </c>
      <c r="I490" s="160"/>
      <c r="L490" s="156"/>
      <c r="M490" s="161"/>
      <c r="T490" s="162"/>
      <c r="AT490" s="157" t="s">
        <v>147</v>
      </c>
      <c r="AU490" s="157" t="s">
        <v>87</v>
      </c>
      <c r="AV490" s="13" t="s">
        <v>87</v>
      </c>
      <c r="AW490" s="13" t="s">
        <v>35</v>
      </c>
      <c r="AX490" s="13" t="s">
        <v>74</v>
      </c>
      <c r="AY490" s="157" t="s">
        <v>135</v>
      </c>
    </row>
    <row r="491" spans="2:51" s="13" customFormat="1" ht="11.25">
      <c r="B491" s="156"/>
      <c r="D491" s="150" t="s">
        <v>147</v>
      </c>
      <c r="E491" s="157" t="s">
        <v>19</v>
      </c>
      <c r="F491" s="158" t="s">
        <v>586</v>
      </c>
      <c r="H491" s="159">
        <v>12.6</v>
      </c>
      <c r="I491" s="160"/>
      <c r="L491" s="156"/>
      <c r="M491" s="161"/>
      <c r="T491" s="162"/>
      <c r="AT491" s="157" t="s">
        <v>147</v>
      </c>
      <c r="AU491" s="157" t="s">
        <v>87</v>
      </c>
      <c r="AV491" s="13" t="s">
        <v>87</v>
      </c>
      <c r="AW491" s="13" t="s">
        <v>35</v>
      </c>
      <c r="AX491" s="13" t="s">
        <v>74</v>
      </c>
      <c r="AY491" s="157" t="s">
        <v>135</v>
      </c>
    </row>
    <row r="492" spans="2:51" s="13" customFormat="1" ht="11.25">
      <c r="B492" s="156"/>
      <c r="D492" s="150" t="s">
        <v>147</v>
      </c>
      <c r="E492" s="157" t="s">
        <v>19</v>
      </c>
      <c r="F492" s="158" t="s">
        <v>179</v>
      </c>
      <c r="H492" s="159">
        <v>15</v>
      </c>
      <c r="I492" s="160"/>
      <c r="L492" s="156"/>
      <c r="M492" s="161"/>
      <c r="T492" s="162"/>
      <c r="AT492" s="157" t="s">
        <v>147</v>
      </c>
      <c r="AU492" s="157" t="s">
        <v>87</v>
      </c>
      <c r="AV492" s="13" t="s">
        <v>87</v>
      </c>
      <c r="AW492" s="13" t="s">
        <v>35</v>
      </c>
      <c r="AX492" s="13" t="s">
        <v>74</v>
      </c>
      <c r="AY492" s="157" t="s">
        <v>135</v>
      </c>
    </row>
    <row r="493" spans="2:51" s="13" customFormat="1" ht="11.25">
      <c r="B493" s="156"/>
      <c r="D493" s="150" t="s">
        <v>147</v>
      </c>
      <c r="E493" s="157" t="s">
        <v>19</v>
      </c>
      <c r="F493" s="158" t="s">
        <v>587</v>
      </c>
      <c r="H493" s="159">
        <v>4.32</v>
      </c>
      <c r="I493" s="160"/>
      <c r="L493" s="156"/>
      <c r="M493" s="161"/>
      <c r="T493" s="162"/>
      <c r="AT493" s="157" t="s">
        <v>147</v>
      </c>
      <c r="AU493" s="157" t="s">
        <v>87</v>
      </c>
      <c r="AV493" s="13" t="s">
        <v>87</v>
      </c>
      <c r="AW493" s="13" t="s">
        <v>35</v>
      </c>
      <c r="AX493" s="13" t="s">
        <v>74</v>
      </c>
      <c r="AY493" s="157" t="s">
        <v>135</v>
      </c>
    </row>
    <row r="494" spans="2:51" s="13" customFormat="1" ht="11.25">
      <c r="B494" s="156"/>
      <c r="D494" s="150" t="s">
        <v>147</v>
      </c>
      <c r="E494" s="157" t="s">
        <v>19</v>
      </c>
      <c r="F494" s="158" t="s">
        <v>182</v>
      </c>
      <c r="H494" s="159">
        <v>231.84</v>
      </c>
      <c r="I494" s="160"/>
      <c r="L494" s="156"/>
      <c r="M494" s="161"/>
      <c r="T494" s="162"/>
      <c r="AT494" s="157" t="s">
        <v>147</v>
      </c>
      <c r="AU494" s="157" t="s">
        <v>87</v>
      </c>
      <c r="AV494" s="13" t="s">
        <v>87</v>
      </c>
      <c r="AW494" s="13" t="s">
        <v>35</v>
      </c>
      <c r="AX494" s="13" t="s">
        <v>74</v>
      </c>
      <c r="AY494" s="157" t="s">
        <v>135</v>
      </c>
    </row>
    <row r="495" spans="2:51" s="13" customFormat="1" ht="11.25">
      <c r="B495" s="156"/>
      <c r="D495" s="150" t="s">
        <v>147</v>
      </c>
      <c r="E495" s="157" t="s">
        <v>19</v>
      </c>
      <c r="F495" s="158" t="s">
        <v>183</v>
      </c>
      <c r="H495" s="159">
        <v>6.669</v>
      </c>
      <c r="I495" s="160"/>
      <c r="L495" s="156"/>
      <c r="M495" s="161"/>
      <c r="T495" s="162"/>
      <c r="AT495" s="157" t="s">
        <v>147</v>
      </c>
      <c r="AU495" s="157" t="s">
        <v>87</v>
      </c>
      <c r="AV495" s="13" t="s">
        <v>87</v>
      </c>
      <c r="AW495" s="13" t="s">
        <v>35</v>
      </c>
      <c r="AX495" s="13" t="s">
        <v>74</v>
      </c>
      <c r="AY495" s="157" t="s">
        <v>135</v>
      </c>
    </row>
    <row r="496" spans="2:51" s="13" customFormat="1" ht="11.25">
      <c r="B496" s="156"/>
      <c r="D496" s="150" t="s">
        <v>147</v>
      </c>
      <c r="E496" s="157" t="s">
        <v>19</v>
      </c>
      <c r="F496" s="158" t="s">
        <v>184</v>
      </c>
      <c r="H496" s="159">
        <v>6.784</v>
      </c>
      <c r="I496" s="160"/>
      <c r="L496" s="156"/>
      <c r="M496" s="161"/>
      <c r="T496" s="162"/>
      <c r="AT496" s="157" t="s">
        <v>147</v>
      </c>
      <c r="AU496" s="157" t="s">
        <v>87</v>
      </c>
      <c r="AV496" s="13" t="s">
        <v>87</v>
      </c>
      <c r="AW496" s="13" t="s">
        <v>35</v>
      </c>
      <c r="AX496" s="13" t="s">
        <v>74</v>
      </c>
      <c r="AY496" s="157" t="s">
        <v>135</v>
      </c>
    </row>
    <row r="497" spans="2:51" s="13" customFormat="1" ht="11.25">
      <c r="B497" s="156"/>
      <c r="D497" s="150" t="s">
        <v>147</v>
      </c>
      <c r="E497" s="157" t="s">
        <v>19</v>
      </c>
      <c r="F497" s="158" t="s">
        <v>185</v>
      </c>
      <c r="H497" s="159">
        <v>3.52</v>
      </c>
      <c r="I497" s="160"/>
      <c r="L497" s="156"/>
      <c r="M497" s="161"/>
      <c r="T497" s="162"/>
      <c r="AT497" s="157" t="s">
        <v>147</v>
      </c>
      <c r="AU497" s="157" t="s">
        <v>87</v>
      </c>
      <c r="AV497" s="13" t="s">
        <v>87</v>
      </c>
      <c r="AW497" s="13" t="s">
        <v>35</v>
      </c>
      <c r="AX497" s="13" t="s">
        <v>74</v>
      </c>
      <c r="AY497" s="157" t="s">
        <v>135</v>
      </c>
    </row>
    <row r="498" spans="2:51" s="13" customFormat="1" ht="11.25">
      <c r="B498" s="156"/>
      <c r="D498" s="150" t="s">
        <v>147</v>
      </c>
      <c r="E498" s="157" t="s">
        <v>19</v>
      </c>
      <c r="F498" s="158" t="s">
        <v>186</v>
      </c>
      <c r="H498" s="159">
        <v>26.94</v>
      </c>
      <c r="I498" s="160"/>
      <c r="L498" s="156"/>
      <c r="M498" s="161"/>
      <c r="T498" s="162"/>
      <c r="AT498" s="157" t="s">
        <v>147</v>
      </c>
      <c r="AU498" s="157" t="s">
        <v>87</v>
      </c>
      <c r="AV498" s="13" t="s">
        <v>87</v>
      </c>
      <c r="AW498" s="13" t="s">
        <v>35</v>
      </c>
      <c r="AX498" s="13" t="s">
        <v>74</v>
      </c>
      <c r="AY498" s="157" t="s">
        <v>135</v>
      </c>
    </row>
    <row r="499" spans="2:51" s="15" customFormat="1" ht="11.25">
      <c r="B499" s="170"/>
      <c r="D499" s="150" t="s">
        <v>147</v>
      </c>
      <c r="E499" s="171" t="s">
        <v>19</v>
      </c>
      <c r="F499" s="172" t="s">
        <v>165</v>
      </c>
      <c r="H499" s="173">
        <v>3260.873</v>
      </c>
      <c r="I499" s="174"/>
      <c r="L499" s="170"/>
      <c r="M499" s="175"/>
      <c r="T499" s="176"/>
      <c r="AT499" s="171" t="s">
        <v>147</v>
      </c>
      <c r="AU499" s="171" t="s">
        <v>87</v>
      </c>
      <c r="AV499" s="15" t="s">
        <v>136</v>
      </c>
      <c r="AW499" s="15" t="s">
        <v>35</v>
      </c>
      <c r="AX499" s="15" t="s">
        <v>74</v>
      </c>
      <c r="AY499" s="171" t="s">
        <v>135</v>
      </c>
    </row>
    <row r="500" spans="2:51" s="12" customFormat="1" ht="11.25">
      <c r="B500" s="149"/>
      <c r="D500" s="150" t="s">
        <v>147</v>
      </c>
      <c r="E500" s="151" t="s">
        <v>19</v>
      </c>
      <c r="F500" s="152" t="s">
        <v>187</v>
      </c>
      <c r="H500" s="151" t="s">
        <v>19</v>
      </c>
      <c r="I500" s="153"/>
      <c r="L500" s="149"/>
      <c r="M500" s="154"/>
      <c r="T500" s="155"/>
      <c r="AT500" s="151" t="s">
        <v>147</v>
      </c>
      <c r="AU500" s="151" t="s">
        <v>87</v>
      </c>
      <c r="AV500" s="12" t="s">
        <v>81</v>
      </c>
      <c r="AW500" s="12" t="s">
        <v>35</v>
      </c>
      <c r="AX500" s="12" t="s">
        <v>74</v>
      </c>
      <c r="AY500" s="151" t="s">
        <v>135</v>
      </c>
    </row>
    <row r="501" spans="2:51" s="13" customFormat="1" ht="11.25">
      <c r="B501" s="156"/>
      <c r="D501" s="150" t="s">
        <v>147</v>
      </c>
      <c r="E501" s="157" t="s">
        <v>19</v>
      </c>
      <c r="F501" s="158" t="s">
        <v>188</v>
      </c>
      <c r="H501" s="159">
        <v>-11.25</v>
      </c>
      <c r="I501" s="160"/>
      <c r="L501" s="156"/>
      <c r="M501" s="161"/>
      <c r="T501" s="162"/>
      <c r="AT501" s="157" t="s">
        <v>147</v>
      </c>
      <c r="AU501" s="157" t="s">
        <v>87</v>
      </c>
      <c r="AV501" s="13" t="s">
        <v>87</v>
      </c>
      <c r="AW501" s="13" t="s">
        <v>35</v>
      </c>
      <c r="AX501" s="13" t="s">
        <v>74</v>
      </c>
      <c r="AY501" s="157" t="s">
        <v>135</v>
      </c>
    </row>
    <row r="502" spans="2:51" s="13" customFormat="1" ht="11.25">
      <c r="B502" s="156"/>
      <c r="D502" s="150" t="s">
        <v>147</v>
      </c>
      <c r="E502" s="157" t="s">
        <v>19</v>
      </c>
      <c r="F502" s="158" t="s">
        <v>189</v>
      </c>
      <c r="H502" s="159">
        <v>-0.636</v>
      </c>
      <c r="I502" s="160"/>
      <c r="L502" s="156"/>
      <c r="M502" s="161"/>
      <c r="T502" s="162"/>
      <c r="AT502" s="157" t="s">
        <v>147</v>
      </c>
      <c r="AU502" s="157" t="s">
        <v>87</v>
      </c>
      <c r="AV502" s="13" t="s">
        <v>87</v>
      </c>
      <c r="AW502" s="13" t="s">
        <v>35</v>
      </c>
      <c r="AX502" s="13" t="s">
        <v>74</v>
      </c>
      <c r="AY502" s="157" t="s">
        <v>135</v>
      </c>
    </row>
    <row r="503" spans="2:51" s="13" customFormat="1" ht="11.25">
      <c r="B503" s="156"/>
      <c r="D503" s="150" t="s">
        <v>147</v>
      </c>
      <c r="E503" s="157" t="s">
        <v>19</v>
      </c>
      <c r="F503" s="158" t="s">
        <v>190</v>
      </c>
      <c r="H503" s="159">
        <v>-0.75</v>
      </c>
      <c r="I503" s="160"/>
      <c r="L503" s="156"/>
      <c r="M503" s="161"/>
      <c r="T503" s="162"/>
      <c r="AT503" s="157" t="s">
        <v>147</v>
      </c>
      <c r="AU503" s="157" t="s">
        <v>87</v>
      </c>
      <c r="AV503" s="13" t="s">
        <v>87</v>
      </c>
      <c r="AW503" s="13" t="s">
        <v>35</v>
      </c>
      <c r="AX503" s="13" t="s">
        <v>74</v>
      </c>
      <c r="AY503" s="157" t="s">
        <v>135</v>
      </c>
    </row>
    <row r="504" spans="2:51" s="13" customFormat="1" ht="11.25">
      <c r="B504" s="156"/>
      <c r="D504" s="150" t="s">
        <v>147</v>
      </c>
      <c r="E504" s="157" t="s">
        <v>19</v>
      </c>
      <c r="F504" s="158" t="s">
        <v>191</v>
      </c>
      <c r="H504" s="159">
        <v>-3.3</v>
      </c>
      <c r="I504" s="160"/>
      <c r="L504" s="156"/>
      <c r="M504" s="161"/>
      <c r="T504" s="162"/>
      <c r="AT504" s="157" t="s">
        <v>147</v>
      </c>
      <c r="AU504" s="157" t="s">
        <v>87</v>
      </c>
      <c r="AV504" s="13" t="s">
        <v>87</v>
      </c>
      <c r="AW504" s="13" t="s">
        <v>35</v>
      </c>
      <c r="AX504" s="13" t="s">
        <v>74</v>
      </c>
      <c r="AY504" s="157" t="s">
        <v>135</v>
      </c>
    </row>
    <row r="505" spans="2:51" s="13" customFormat="1" ht="11.25">
      <c r="B505" s="156"/>
      <c r="D505" s="150" t="s">
        <v>147</v>
      </c>
      <c r="E505" s="157" t="s">
        <v>19</v>
      </c>
      <c r="F505" s="158" t="s">
        <v>192</v>
      </c>
      <c r="H505" s="159">
        <v>-3</v>
      </c>
      <c r="I505" s="160"/>
      <c r="L505" s="156"/>
      <c r="M505" s="161"/>
      <c r="T505" s="162"/>
      <c r="AT505" s="157" t="s">
        <v>147</v>
      </c>
      <c r="AU505" s="157" t="s">
        <v>87</v>
      </c>
      <c r="AV505" s="13" t="s">
        <v>87</v>
      </c>
      <c r="AW505" s="13" t="s">
        <v>35</v>
      </c>
      <c r="AX505" s="13" t="s">
        <v>74</v>
      </c>
      <c r="AY505" s="157" t="s">
        <v>135</v>
      </c>
    </row>
    <row r="506" spans="2:51" s="15" customFormat="1" ht="11.25">
      <c r="B506" s="170"/>
      <c r="D506" s="150" t="s">
        <v>147</v>
      </c>
      <c r="E506" s="171" t="s">
        <v>19</v>
      </c>
      <c r="F506" s="172" t="s">
        <v>165</v>
      </c>
      <c r="H506" s="173">
        <v>-18.936</v>
      </c>
      <c r="I506" s="174"/>
      <c r="L506" s="170"/>
      <c r="M506" s="175"/>
      <c r="T506" s="176"/>
      <c r="AT506" s="171" t="s">
        <v>147</v>
      </c>
      <c r="AU506" s="171" t="s">
        <v>87</v>
      </c>
      <c r="AV506" s="15" t="s">
        <v>136</v>
      </c>
      <c r="AW506" s="15" t="s">
        <v>35</v>
      </c>
      <c r="AX506" s="15" t="s">
        <v>74</v>
      </c>
      <c r="AY506" s="171" t="s">
        <v>135</v>
      </c>
    </row>
    <row r="507" spans="2:51" s="12" customFormat="1" ht="11.25">
      <c r="B507" s="149"/>
      <c r="D507" s="150" t="s">
        <v>147</v>
      </c>
      <c r="E507" s="151" t="s">
        <v>19</v>
      </c>
      <c r="F507" s="152" t="s">
        <v>193</v>
      </c>
      <c r="H507" s="151" t="s">
        <v>19</v>
      </c>
      <c r="I507" s="153"/>
      <c r="L507" s="149"/>
      <c r="M507" s="154"/>
      <c r="T507" s="155"/>
      <c r="AT507" s="151" t="s">
        <v>147</v>
      </c>
      <c r="AU507" s="151" t="s">
        <v>87</v>
      </c>
      <c r="AV507" s="12" t="s">
        <v>81</v>
      </c>
      <c r="AW507" s="12" t="s">
        <v>35</v>
      </c>
      <c r="AX507" s="12" t="s">
        <v>74</v>
      </c>
      <c r="AY507" s="151" t="s">
        <v>135</v>
      </c>
    </row>
    <row r="508" spans="2:51" s="13" customFormat="1" ht="11.25">
      <c r="B508" s="156"/>
      <c r="D508" s="150" t="s">
        <v>147</v>
      </c>
      <c r="E508" s="157" t="s">
        <v>19</v>
      </c>
      <c r="F508" s="158" t="s">
        <v>194</v>
      </c>
      <c r="H508" s="159">
        <v>-17.28</v>
      </c>
      <c r="I508" s="160"/>
      <c r="L508" s="156"/>
      <c r="M508" s="161"/>
      <c r="T508" s="162"/>
      <c r="AT508" s="157" t="s">
        <v>147</v>
      </c>
      <c r="AU508" s="157" t="s">
        <v>87</v>
      </c>
      <c r="AV508" s="13" t="s">
        <v>87</v>
      </c>
      <c r="AW508" s="13" t="s">
        <v>35</v>
      </c>
      <c r="AX508" s="13" t="s">
        <v>74</v>
      </c>
      <c r="AY508" s="157" t="s">
        <v>135</v>
      </c>
    </row>
    <row r="509" spans="2:51" s="13" customFormat="1" ht="11.25">
      <c r="B509" s="156"/>
      <c r="D509" s="150" t="s">
        <v>147</v>
      </c>
      <c r="E509" s="157" t="s">
        <v>19</v>
      </c>
      <c r="F509" s="158" t="s">
        <v>195</v>
      </c>
      <c r="H509" s="159">
        <v>-24.75</v>
      </c>
      <c r="I509" s="160"/>
      <c r="L509" s="156"/>
      <c r="M509" s="161"/>
      <c r="T509" s="162"/>
      <c r="AT509" s="157" t="s">
        <v>147</v>
      </c>
      <c r="AU509" s="157" t="s">
        <v>87</v>
      </c>
      <c r="AV509" s="13" t="s">
        <v>87</v>
      </c>
      <c r="AW509" s="13" t="s">
        <v>35</v>
      </c>
      <c r="AX509" s="13" t="s">
        <v>74</v>
      </c>
      <c r="AY509" s="157" t="s">
        <v>135</v>
      </c>
    </row>
    <row r="510" spans="2:51" s="13" customFormat="1" ht="11.25">
      <c r="B510" s="156"/>
      <c r="D510" s="150" t="s">
        <v>147</v>
      </c>
      <c r="E510" s="157" t="s">
        <v>19</v>
      </c>
      <c r="F510" s="158" t="s">
        <v>196</v>
      </c>
      <c r="H510" s="159">
        <v>-3.15</v>
      </c>
      <c r="I510" s="160"/>
      <c r="L510" s="156"/>
      <c r="M510" s="161"/>
      <c r="T510" s="162"/>
      <c r="AT510" s="157" t="s">
        <v>147</v>
      </c>
      <c r="AU510" s="157" t="s">
        <v>87</v>
      </c>
      <c r="AV510" s="13" t="s">
        <v>87</v>
      </c>
      <c r="AW510" s="13" t="s">
        <v>35</v>
      </c>
      <c r="AX510" s="13" t="s">
        <v>74</v>
      </c>
      <c r="AY510" s="157" t="s">
        <v>135</v>
      </c>
    </row>
    <row r="511" spans="2:51" s="15" customFormat="1" ht="11.25">
      <c r="B511" s="170"/>
      <c r="D511" s="150" t="s">
        <v>147</v>
      </c>
      <c r="E511" s="171" t="s">
        <v>19</v>
      </c>
      <c r="F511" s="172" t="s">
        <v>165</v>
      </c>
      <c r="H511" s="173">
        <v>-45.18</v>
      </c>
      <c r="I511" s="174"/>
      <c r="L511" s="170"/>
      <c r="M511" s="175"/>
      <c r="T511" s="176"/>
      <c r="AT511" s="171" t="s">
        <v>147</v>
      </c>
      <c r="AU511" s="171" t="s">
        <v>87</v>
      </c>
      <c r="AV511" s="15" t="s">
        <v>136</v>
      </c>
      <c r="AW511" s="15" t="s">
        <v>35</v>
      </c>
      <c r="AX511" s="15" t="s">
        <v>74</v>
      </c>
      <c r="AY511" s="171" t="s">
        <v>135</v>
      </c>
    </row>
    <row r="512" spans="2:51" s="12" customFormat="1" ht="11.25">
      <c r="B512" s="149"/>
      <c r="D512" s="150" t="s">
        <v>147</v>
      </c>
      <c r="E512" s="151" t="s">
        <v>19</v>
      </c>
      <c r="F512" s="152" t="s">
        <v>197</v>
      </c>
      <c r="H512" s="151" t="s">
        <v>19</v>
      </c>
      <c r="I512" s="153"/>
      <c r="L512" s="149"/>
      <c r="M512" s="154"/>
      <c r="T512" s="155"/>
      <c r="AT512" s="151" t="s">
        <v>147</v>
      </c>
      <c r="AU512" s="151" t="s">
        <v>87</v>
      </c>
      <c r="AV512" s="12" t="s">
        <v>81</v>
      </c>
      <c r="AW512" s="12" t="s">
        <v>35</v>
      </c>
      <c r="AX512" s="12" t="s">
        <v>74</v>
      </c>
      <c r="AY512" s="151" t="s">
        <v>135</v>
      </c>
    </row>
    <row r="513" spans="2:51" s="13" customFormat="1" ht="11.25">
      <c r="B513" s="156"/>
      <c r="D513" s="150" t="s">
        <v>147</v>
      </c>
      <c r="E513" s="157" t="s">
        <v>19</v>
      </c>
      <c r="F513" s="158" t="s">
        <v>198</v>
      </c>
      <c r="H513" s="159">
        <v>-451.8</v>
      </c>
      <c r="I513" s="160"/>
      <c r="L513" s="156"/>
      <c r="M513" s="161"/>
      <c r="T513" s="162"/>
      <c r="AT513" s="157" t="s">
        <v>147</v>
      </c>
      <c r="AU513" s="157" t="s">
        <v>87</v>
      </c>
      <c r="AV513" s="13" t="s">
        <v>87</v>
      </c>
      <c r="AW513" s="13" t="s">
        <v>35</v>
      </c>
      <c r="AX513" s="13" t="s">
        <v>74</v>
      </c>
      <c r="AY513" s="157" t="s">
        <v>135</v>
      </c>
    </row>
    <row r="514" spans="2:51" s="15" customFormat="1" ht="11.25">
      <c r="B514" s="170"/>
      <c r="D514" s="150" t="s">
        <v>147</v>
      </c>
      <c r="E514" s="171" t="s">
        <v>19</v>
      </c>
      <c r="F514" s="172" t="s">
        <v>165</v>
      </c>
      <c r="H514" s="173">
        <v>-451.8</v>
      </c>
      <c r="I514" s="174"/>
      <c r="L514" s="170"/>
      <c r="M514" s="175"/>
      <c r="T514" s="176"/>
      <c r="AT514" s="171" t="s">
        <v>147</v>
      </c>
      <c r="AU514" s="171" t="s">
        <v>87</v>
      </c>
      <c r="AV514" s="15" t="s">
        <v>136</v>
      </c>
      <c r="AW514" s="15" t="s">
        <v>35</v>
      </c>
      <c r="AX514" s="15" t="s">
        <v>74</v>
      </c>
      <c r="AY514" s="171" t="s">
        <v>135</v>
      </c>
    </row>
    <row r="515" spans="2:51" s="12" customFormat="1" ht="11.25">
      <c r="B515" s="149"/>
      <c r="D515" s="150" t="s">
        <v>147</v>
      </c>
      <c r="E515" s="151" t="s">
        <v>19</v>
      </c>
      <c r="F515" s="152" t="s">
        <v>199</v>
      </c>
      <c r="H515" s="151" t="s">
        <v>19</v>
      </c>
      <c r="I515" s="153"/>
      <c r="L515" s="149"/>
      <c r="M515" s="154"/>
      <c r="T515" s="155"/>
      <c r="AT515" s="151" t="s">
        <v>147</v>
      </c>
      <c r="AU515" s="151" t="s">
        <v>87</v>
      </c>
      <c r="AV515" s="12" t="s">
        <v>81</v>
      </c>
      <c r="AW515" s="12" t="s">
        <v>35</v>
      </c>
      <c r="AX515" s="12" t="s">
        <v>74</v>
      </c>
      <c r="AY515" s="151" t="s">
        <v>135</v>
      </c>
    </row>
    <row r="516" spans="2:51" s="13" customFormat="1" ht="11.25">
      <c r="B516" s="156"/>
      <c r="D516" s="150" t="s">
        <v>147</v>
      </c>
      <c r="E516" s="157" t="s">
        <v>19</v>
      </c>
      <c r="F516" s="158" t="s">
        <v>200</v>
      </c>
      <c r="H516" s="159">
        <v>3.75</v>
      </c>
      <c r="I516" s="160"/>
      <c r="L516" s="156"/>
      <c r="M516" s="161"/>
      <c r="T516" s="162"/>
      <c r="AT516" s="157" t="s">
        <v>147</v>
      </c>
      <c r="AU516" s="157" t="s">
        <v>87</v>
      </c>
      <c r="AV516" s="13" t="s">
        <v>87</v>
      </c>
      <c r="AW516" s="13" t="s">
        <v>35</v>
      </c>
      <c r="AX516" s="13" t="s">
        <v>74</v>
      </c>
      <c r="AY516" s="157" t="s">
        <v>135</v>
      </c>
    </row>
    <row r="517" spans="2:51" s="13" customFormat="1" ht="11.25">
      <c r="B517" s="156"/>
      <c r="D517" s="150" t="s">
        <v>147</v>
      </c>
      <c r="E517" s="157" t="s">
        <v>19</v>
      </c>
      <c r="F517" s="158" t="s">
        <v>201</v>
      </c>
      <c r="H517" s="159">
        <v>0.177</v>
      </c>
      <c r="I517" s="160"/>
      <c r="L517" s="156"/>
      <c r="M517" s="161"/>
      <c r="T517" s="162"/>
      <c r="AT517" s="157" t="s">
        <v>147</v>
      </c>
      <c r="AU517" s="157" t="s">
        <v>87</v>
      </c>
      <c r="AV517" s="13" t="s">
        <v>87</v>
      </c>
      <c r="AW517" s="13" t="s">
        <v>35</v>
      </c>
      <c r="AX517" s="13" t="s">
        <v>74</v>
      </c>
      <c r="AY517" s="157" t="s">
        <v>135</v>
      </c>
    </row>
    <row r="518" spans="2:51" s="13" customFormat="1" ht="11.25">
      <c r="B518" s="156"/>
      <c r="D518" s="150" t="s">
        <v>147</v>
      </c>
      <c r="E518" s="157" t="s">
        <v>19</v>
      </c>
      <c r="F518" s="158" t="s">
        <v>202</v>
      </c>
      <c r="H518" s="159">
        <v>0.5</v>
      </c>
      <c r="I518" s="160"/>
      <c r="L518" s="156"/>
      <c r="M518" s="161"/>
      <c r="T518" s="162"/>
      <c r="AT518" s="157" t="s">
        <v>147</v>
      </c>
      <c r="AU518" s="157" t="s">
        <v>87</v>
      </c>
      <c r="AV518" s="13" t="s">
        <v>87</v>
      </c>
      <c r="AW518" s="13" t="s">
        <v>35</v>
      </c>
      <c r="AX518" s="13" t="s">
        <v>74</v>
      </c>
      <c r="AY518" s="157" t="s">
        <v>135</v>
      </c>
    </row>
    <row r="519" spans="2:51" s="13" customFormat="1" ht="11.25">
      <c r="B519" s="156"/>
      <c r="D519" s="150" t="s">
        <v>147</v>
      </c>
      <c r="E519" s="157" t="s">
        <v>19</v>
      </c>
      <c r="F519" s="158" t="s">
        <v>203</v>
      </c>
      <c r="H519" s="159">
        <v>0.738</v>
      </c>
      <c r="I519" s="160"/>
      <c r="L519" s="156"/>
      <c r="M519" s="161"/>
      <c r="T519" s="162"/>
      <c r="AT519" s="157" t="s">
        <v>147</v>
      </c>
      <c r="AU519" s="157" t="s">
        <v>87</v>
      </c>
      <c r="AV519" s="13" t="s">
        <v>87</v>
      </c>
      <c r="AW519" s="13" t="s">
        <v>35</v>
      </c>
      <c r="AX519" s="13" t="s">
        <v>74</v>
      </c>
      <c r="AY519" s="157" t="s">
        <v>135</v>
      </c>
    </row>
    <row r="520" spans="2:51" s="13" customFormat="1" ht="11.25">
      <c r="B520" s="156"/>
      <c r="D520" s="150" t="s">
        <v>147</v>
      </c>
      <c r="E520" s="157" t="s">
        <v>19</v>
      </c>
      <c r="F520" s="158" t="s">
        <v>204</v>
      </c>
      <c r="H520" s="159">
        <v>1.25</v>
      </c>
      <c r="I520" s="160"/>
      <c r="L520" s="156"/>
      <c r="M520" s="161"/>
      <c r="T520" s="162"/>
      <c r="AT520" s="157" t="s">
        <v>147</v>
      </c>
      <c r="AU520" s="157" t="s">
        <v>87</v>
      </c>
      <c r="AV520" s="13" t="s">
        <v>87</v>
      </c>
      <c r="AW520" s="13" t="s">
        <v>35</v>
      </c>
      <c r="AX520" s="13" t="s">
        <v>74</v>
      </c>
      <c r="AY520" s="157" t="s">
        <v>135</v>
      </c>
    </row>
    <row r="521" spans="2:51" s="15" customFormat="1" ht="11.25">
      <c r="B521" s="170"/>
      <c r="D521" s="150" t="s">
        <v>147</v>
      </c>
      <c r="E521" s="171" t="s">
        <v>19</v>
      </c>
      <c r="F521" s="172" t="s">
        <v>165</v>
      </c>
      <c r="H521" s="173">
        <v>6.414999999999999</v>
      </c>
      <c r="I521" s="174"/>
      <c r="L521" s="170"/>
      <c r="M521" s="175"/>
      <c r="T521" s="176"/>
      <c r="AT521" s="171" t="s">
        <v>147</v>
      </c>
      <c r="AU521" s="171" t="s">
        <v>87</v>
      </c>
      <c r="AV521" s="15" t="s">
        <v>136</v>
      </c>
      <c r="AW521" s="15" t="s">
        <v>35</v>
      </c>
      <c r="AX521" s="15" t="s">
        <v>74</v>
      </c>
      <c r="AY521" s="171" t="s">
        <v>135</v>
      </c>
    </row>
    <row r="522" spans="2:51" s="12" customFormat="1" ht="11.25">
      <c r="B522" s="149"/>
      <c r="D522" s="150" t="s">
        <v>147</v>
      </c>
      <c r="E522" s="151" t="s">
        <v>19</v>
      </c>
      <c r="F522" s="152" t="s">
        <v>205</v>
      </c>
      <c r="H522" s="151" t="s">
        <v>19</v>
      </c>
      <c r="I522" s="153"/>
      <c r="L522" s="149"/>
      <c r="M522" s="154"/>
      <c r="T522" s="155"/>
      <c r="AT522" s="151" t="s">
        <v>147</v>
      </c>
      <c r="AU522" s="151" t="s">
        <v>87</v>
      </c>
      <c r="AV522" s="12" t="s">
        <v>81</v>
      </c>
      <c r="AW522" s="12" t="s">
        <v>35</v>
      </c>
      <c r="AX522" s="12" t="s">
        <v>74</v>
      </c>
      <c r="AY522" s="151" t="s">
        <v>135</v>
      </c>
    </row>
    <row r="523" spans="2:51" s="13" customFormat="1" ht="11.25">
      <c r="B523" s="156"/>
      <c r="D523" s="150" t="s">
        <v>147</v>
      </c>
      <c r="E523" s="157" t="s">
        <v>19</v>
      </c>
      <c r="F523" s="158" t="s">
        <v>206</v>
      </c>
      <c r="H523" s="159">
        <v>3.5</v>
      </c>
      <c r="I523" s="160"/>
      <c r="L523" s="156"/>
      <c r="M523" s="161"/>
      <c r="T523" s="162"/>
      <c r="AT523" s="157" t="s">
        <v>147</v>
      </c>
      <c r="AU523" s="157" t="s">
        <v>87</v>
      </c>
      <c r="AV523" s="13" t="s">
        <v>87</v>
      </c>
      <c r="AW523" s="13" t="s">
        <v>35</v>
      </c>
      <c r="AX523" s="13" t="s">
        <v>74</v>
      </c>
      <c r="AY523" s="157" t="s">
        <v>135</v>
      </c>
    </row>
    <row r="524" spans="2:51" s="13" customFormat="1" ht="11.25">
      <c r="B524" s="156"/>
      <c r="D524" s="150" t="s">
        <v>147</v>
      </c>
      <c r="E524" s="157" t="s">
        <v>19</v>
      </c>
      <c r="F524" s="158" t="s">
        <v>207</v>
      </c>
      <c r="H524" s="159">
        <v>6.188</v>
      </c>
      <c r="I524" s="160"/>
      <c r="L524" s="156"/>
      <c r="M524" s="161"/>
      <c r="T524" s="162"/>
      <c r="AT524" s="157" t="s">
        <v>147</v>
      </c>
      <c r="AU524" s="157" t="s">
        <v>87</v>
      </c>
      <c r="AV524" s="13" t="s">
        <v>87</v>
      </c>
      <c r="AW524" s="13" t="s">
        <v>35</v>
      </c>
      <c r="AX524" s="13" t="s">
        <v>74</v>
      </c>
      <c r="AY524" s="157" t="s">
        <v>135</v>
      </c>
    </row>
    <row r="525" spans="2:51" s="13" customFormat="1" ht="11.25">
      <c r="B525" s="156"/>
      <c r="D525" s="150" t="s">
        <v>147</v>
      </c>
      <c r="E525" s="157" t="s">
        <v>19</v>
      </c>
      <c r="F525" s="158" t="s">
        <v>208</v>
      </c>
      <c r="H525" s="159">
        <v>0.638</v>
      </c>
      <c r="I525" s="160"/>
      <c r="L525" s="156"/>
      <c r="M525" s="161"/>
      <c r="T525" s="162"/>
      <c r="AT525" s="157" t="s">
        <v>147</v>
      </c>
      <c r="AU525" s="157" t="s">
        <v>87</v>
      </c>
      <c r="AV525" s="13" t="s">
        <v>87</v>
      </c>
      <c r="AW525" s="13" t="s">
        <v>35</v>
      </c>
      <c r="AX525" s="13" t="s">
        <v>74</v>
      </c>
      <c r="AY525" s="157" t="s">
        <v>135</v>
      </c>
    </row>
    <row r="526" spans="2:51" s="15" customFormat="1" ht="11.25">
      <c r="B526" s="170"/>
      <c r="D526" s="150" t="s">
        <v>147</v>
      </c>
      <c r="E526" s="171" t="s">
        <v>19</v>
      </c>
      <c r="F526" s="172" t="s">
        <v>165</v>
      </c>
      <c r="H526" s="173">
        <v>10.325999999999999</v>
      </c>
      <c r="I526" s="174"/>
      <c r="L526" s="170"/>
      <c r="M526" s="175"/>
      <c r="T526" s="176"/>
      <c r="AT526" s="171" t="s">
        <v>147</v>
      </c>
      <c r="AU526" s="171" t="s">
        <v>87</v>
      </c>
      <c r="AV526" s="15" t="s">
        <v>136</v>
      </c>
      <c r="AW526" s="15" t="s">
        <v>35</v>
      </c>
      <c r="AX526" s="15" t="s">
        <v>74</v>
      </c>
      <c r="AY526" s="171" t="s">
        <v>135</v>
      </c>
    </row>
    <row r="527" spans="2:51" s="12" customFormat="1" ht="11.25">
      <c r="B527" s="149"/>
      <c r="D527" s="150" t="s">
        <v>147</v>
      </c>
      <c r="E527" s="151" t="s">
        <v>19</v>
      </c>
      <c r="F527" s="152" t="s">
        <v>209</v>
      </c>
      <c r="H527" s="151" t="s">
        <v>19</v>
      </c>
      <c r="I527" s="153"/>
      <c r="L527" s="149"/>
      <c r="M527" s="154"/>
      <c r="T527" s="155"/>
      <c r="AT527" s="151" t="s">
        <v>147</v>
      </c>
      <c r="AU527" s="151" t="s">
        <v>87</v>
      </c>
      <c r="AV527" s="12" t="s">
        <v>81</v>
      </c>
      <c r="AW527" s="12" t="s">
        <v>35</v>
      </c>
      <c r="AX527" s="12" t="s">
        <v>74</v>
      </c>
      <c r="AY527" s="151" t="s">
        <v>135</v>
      </c>
    </row>
    <row r="528" spans="2:51" s="13" customFormat="1" ht="11.25">
      <c r="B528" s="156"/>
      <c r="D528" s="150" t="s">
        <v>147</v>
      </c>
      <c r="E528" s="157" t="s">
        <v>19</v>
      </c>
      <c r="F528" s="158" t="s">
        <v>210</v>
      </c>
      <c r="H528" s="159">
        <v>103.26</v>
      </c>
      <c r="I528" s="160"/>
      <c r="L528" s="156"/>
      <c r="M528" s="161"/>
      <c r="T528" s="162"/>
      <c r="AT528" s="157" t="s">
        <v>147</v>
      </c>
      <c r="AU528" s="157" t="s">
        <v>87</v>
      </c>
      <c r="AV528" s="13" t="s">
        <v>87</v>
      </c>
      <c r="AW528" s="13" t="s">
        <v>35</v>
      </c>
      <c r="AX528" s="13" t="s">
        <v>74</v>
      </c>
      <c r="AY528" s="157" t="s">
        <v>135</v>
      </c>
    </row>
    <row r="529" spans="2:51" s="15" customFormat="1" ht="11.25">
      <c r="B529" s="170"/>
      <c r="D529" s="150" t="s">
        <v>147</v>
      </c>
      <c r="E529" s="171" t="s">
        <v>19</v>
      </c>
      <c r="F529" s="172" t="s">
        <v>165</v>
      </c>
      <c r="H529" s="173">
        <v>103.26</v>
      </c>
      <c r="I529" s="174"/>
      <c r="L529" s="170"/>
      <c r="M529" s="175"/>
      <c r="T529" s="176"/>
      <c r="AT529" s="171" t="s">
        <v>147</v>
      </c>
      <c r="AU529" s="171" t="s">
        <v>87</v>
      </c>
      <c r="AV529" s="15" t="s">
        <v>136</v>
      </c>
      <c r="AW529" s="15" t="s">
        <v>35</v>
      </c>
      <c r="AX529" s="15" t="s">
        <v>74</v>
      </c>
      <c r="AY529" s="171" t="s">
        <v>135</v>
      </c>
    </row>
    <row r="530" spans="2:51" s="12" customFormat="1" ht="11.25">
      <c r="B530" s="149"/>
      <c r="D530" s="150" t="s">
        <v>147</v>
      </c>
      <c r="E530" s="151" t="s">
        <v>19</v>
      </c>
      <c r="F530" s="152" t="s">
        <v>588</v>
      </c>
      <c r="H530" s="151" t="s">
        <v>19</v>
      </c>
      <c r="I530" s="153"/>
      <c r="L530" s="149"/>
      <c r="M530" s="154"/>
      <c r="T530" s="155"/>
      <c r="AT530" s="151" t="s">
        <v>147</v>
      </c>
      <c r="AU530" s="151" t="s">
        <v>87</v>
      </c>
      <c r="AV530" s="12" t="s">
        <v>81</v>
      </c>
      <c r="AW530" s="12" t="s">
        <v>35</v>
      </c>
      <c r="AX530" s="12" t="s">
        <v>74</v>
      </c>
      <c r="AY530" s="151" t="s">
        <v>135</v>
      </c>
    </row>
    <row r="531" spans="2:51" s="13" customFormat="1" ht="11.25">
      <c r="B531" s="156"/>
      <c r="D531" s="150" t="s">
        <v>147</v>
      </c>
      <c r="E531" s="157" t="s">
        <v>19</v>
      </c>
      <c r="F531" s="158" t="s">
        <v>589</v>
      </c>
      <c r="H531" s="159">
        <v>-270.12</v>
      </c>
      <c r="I531" s="160"/>
      <c r="L531" s="156"/>
      <c r="M531" s="161"/>
      <c r="T531" s="162"/>
      <c r="AT531" s="157" t="s">
        <v>147</v>
      </c>
      <c r="AU531" s="157" t="s">
        <v>87</v>
      </c>
      <c r="AV531" s="13" t="s">
        <v>87</v>
      </c>
      <c r="AW531" s="13" t="s">
        <v>35</v>
      </c>
      <c r="AX531" s="13" t="s">
        <v>74</v>
      </c>
      <c r="AY531" s="157" t="s">
        <v>135</v>
      </c>
    </row>
    <row r="532" spans="2:51" s="14" customFormat="1" ht="11.25">
      <c r="B532" s="163"/>
      <c r="D532" s="150" t="s">
        <v>147</v>
      </c>
      <c r="E532" s="164" t="s">
        <v>19</v>
      </c>
      <c r="F532" s="165" t="s">
        <v>151</v>
      </c>
      <c r="H532" s="166">
        <v>2594.8379999999997</v>
      </c>
      <c r="I532" s="167"/>
      <c r="L532" s="163"/>
      <c r="M532" s="168"/>
      <c r="T532" s="169"/>
      <c r="AT532" s="164" t="s">
        <v>147</v>
      </c>
      <c r="AU532" s="164" t="s">
        <v>87</v>
      </c>
      <c r="AV532" s="14" t="s">
        <v>143</v>
      </c>
      <c r="AW532" s="14" t="s">
        <v>35</v>
      </c>
      <c r="AX532" s="14" t="s">
        <v>81</v>
      </c>
      <c r="AY532" s="164" t="s">
        <v>135</v>
      </c>
    </row>
    <row r="533" spans="2:65" s="1" customFormat="1" ht="24.2" customHeight="1">
      <c r="B533" s="33"/>
      <c r="C533" s="132" t="s">
        <v>590</v>
      </c>
      <c r="D533" s="132" t="s">
        <v>138</v>
      </c>
      <c r="E533" s="133" t="s">
        <v>591</v>
      </c>
      <c r="F533" s="134" t="s">
        <v>592</v>
      </c>
      <c r="G533" s="135" t="s">
        <v>156</v>
      </c>
      <c r="H533" s="136">
        <v>174.9</v>
      </c>
      <c r="I533" s="137"/>
      <c r="J533" s="138">
        <f>ROUND(I533*H533,2)</f>
        <v>0</v>
      </c>
      <c r="K533" s="134" t="s">
        <v>142</v>
      </c>
      <c r="L533" s="33"/>
      <c r="M533" s="139" t="s">
        <v>19</v>
      </c>
      <c r="N533" s="140" t="s">
        <v>46</v>
      </c>
      <c r="P533" s="141">
        <f>O533*H533</f>
        <v>0</v>
      </c>
      <c r="Q533" s="141">
        <v>0</v>
      </c>
      <c r="R533" s="141">
        <f>Q533*H533</f>
        <v>0</v>
      </c>
      <c r="S533" s="141">
        <v>0.029</v>
      </c>
      <c r="T533" s="142">
        <f>S533*H533</f>
        <v>5.072100000000001</v>
      </c>
      <c r="AR533" s="143" t="s">
        <v>143</v>
      </c>
      <c r="AT533" s="143" t="s">
        <v>138</v>
      </c>
      <c r="AU533" s="143" t="s">
        <v>87</v>
      </c>
      <c r="AY533" s="18" t="s">
        <v>135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8" t="s">
        <v>87</v>
      </c>
      <c r="BK533" s="144">
        <f>ROUND(I533*H533,2)</f>
        <v>0</v>
      </c>
      <c r="BL533" s="18" t="s">
        <v>143</v>
      </c>
      <c r="BM533" s="143" t="s">
        <v>593</v>
      </c>
    </row>
    <row r="534" spans="2:47" s="1" customFormat="1" ht="11.25">
      <c r="B534" s="33"/>
      <c r="D534" s="145" t="s">
        <v>145</v>
      </c>
      <c r="F534" s="146" t="s">
        <v>594</v>
      </c>
      <c r="I534" s="147"/>
      <c r="L534" s="33"/>
      <c r="M534" s="148"/>
      <c r="T534" s="54"/>
      <c r="AT534" s="18" t="s">
        <v>145</v>
      </c>
      <c r="AU534" s="18" t="s">
        <v>87</v>
      </c>
    </row>
    <row r="535" spans="2:51" s="13" customFormat="1" ht="11.25">
      <c r="B535" s="156"/>
      <c r="D535" s="150" t="s">
        <v>147</v>
      </c>
      <c r="E535" s="157" t="s">
        <v>19</v>
      </c>
      <c r="F535" s="158" t="s">
        <v>181</v>
      </c>
      <c r="H535" s="159">
        <v>174.9</v>
      </c>
      <c r="I535" s="160"/>
      <c r="L535" s="156"/>
      <c r="M535" s="161"/>
      <c r="T535" s="162"/>
      <c r="AT535" s="157" t="s">
        <v>147</v>
      </c>
      <c r="AU535" s="157" t="s">
        <v>87</v>
      </c>
      <c r="AV535" s="13" t="s">
        <v>87</v>
      </c>
      <c r="AW535" s="13" t="s">
        <v>35</v>
      </c>
      <c r="AX535" s="13" t="s">
        <v>74</v>
      </c>
      <c r="AY535" s="157" t="s">
        <v>135</v>
      </c>
    </row>
    <row r="536" spans="2:51" s="14" customFormat="1" ht="11.25">
      <c r="B536" s="163"/>
      <c r="D536" s="150" t="s">
        <v>147</v>
      </c>
      <c r="E536" s="164" t="s">
        <v>19</v>
      </c>
      <c r="F536" s="165" t="s">
        <v>151</v>
      </c>
      <c r="H536" s="166">
        <v>174.9</v>
      </c>
      <c r="I536" s="167"/>
      <c r="L536" s="163"/>
      <c r="M536" s="168"/>
      <c r="T536" s="169"/>
      <c r="AT536" s="164" t="s">
        <v>147</v>
      </c>
      <c r="AU536" s="164" t="s">
        <v>87</v>
      </c>
      <c r="AV536" s="14" t="s">
        <v>143</v>
      </c>
      <c r="AW536" s="14" t="s">
        <v>35</v>
      </c>
      <c r="AX536" s="14" t="s">
        <v>81</v>
      </c>
      <c r="AY536" s="164" t="s">
        <v>135</v>
      </c>
    </row>
    <row r="537" spans="2:65" s="1" customFormat="1" ht="24.2" customHeight="1">
      <c r="B537" s="33"/>
      <c r="C537" s="132" t="s">
        <v>595</v>
      </c>
      <c r="D537" s="132" t="s">
        <v>138</v>
      </c>
      <c r="E537" s="133" t="s">
        <v>596</v>
      </c>
      <c r="F537" s="134" t="s">
        <v>597</v>
      </c>
      <c r="G537" s="135" t="s">
        <v>156</v>
      </c>
      <c r="H537" s="136">
        <v>270.12</v>
      </c>
      <c r="I537" s="137"/>
      <c r="J537" s="138">
        <f>ROUND(I537*H537,2)</f>
        <v>0</v>
      </c>
      <c r="K537" s="134" t="s">
        <v>142</v>
      </c>
      <c r="L537" s="33"/>
      <c r="M537" s="139" t="s">
        <v>19</v>
      </c>
      <c r="N537" s="140" t="s">
        <v>46</v>
      </c>
      <c r="P537" s="141">
        <f>O537*H537</f>
        <v>0</v>
      </c>
      <c r="Q537" s="141">
        <v>0</v>
      </c>
      <c r="R537" s="141">
        <f>Q537*H537</f>
        <v>0</v>
      </c>
      <c r="S537" s="141">
        <v>0.059</v>
      </c>
      <c r="T537" s="142">
        <f>S537*H537</f>
        <v>15.93708</v>
      </c>
      <c r="AR537" s="143" t="s">
        <v>143</v>
      </c>
      <c r="AT537" s="143" t="s">
        <v>138</v>
      </c>
      <c r="AU537" s="143" t="s">
        <v>87</v>
      </c>
      <c r="AY537" s="18" t="s">
        <v>135</v>
      </c>
      <c r="BE537" s="144">
        <f>IF(N537="základní",J537,0)</f>
        <v>0</v>
      </c>
      <c r="BF537" s="144">
        <f>IF(N537="snížená",J537,0)</f>
        <v>0</v>
      </c>
      <c r="BG537" s="144">
        <f>IF(N537="zákl. přenesená",J537,0)</f>
        <v>0</v>
      </c>
      <c r="BH537" s="144">
        <f>IF(N537="sníž. přenesená",J537,0)</f>
        <v>0</v>
      </c>
      <c r="BI537" s="144">
        <f>IF(N537="nulová",J537,0)</f>
        <v>0</v>
      </c>
      <c r="BJ537" s="18" t="s">
        <v>87</v>
      </c>
      <c r="BK537" s="144">
        <f>ROUND(I537*H537,2)</f>
        <v>0</v>
      </c>
      <c r="BL537" s="18" t="s">
        <v>143</v>
      </c>
      <c r="BM537" s="143" t="s">
        <v>598</v>
      </c>
    </row>
    <row r="538" spans="2:47" s="1" customFormat="1" ht="11.25">
      <c r="B538" s="33"/>
      <c r="D538" s="145" t="s">
        <v>145</v>
      </c>
      <c r="F538" s="146" t="s">
        <v>599</v>
      </c>
      <c r="I538" s="147"/>
      <c r="L538" s="33"/>
      <c r="M538" s="148"/>
      <c r="T538" s="54"/>
      <c r="AT538" s="18" t="s">
        <v>145</v>
      </c>
      <c r="AU538" s="18" t="s">
        <v>87</v>
      </c>
    </row>
    <row r="539" spans="2:51" s="12" customFormat="1" ht="11.25">
      <c r="B539" s="149"/>
      <c r="D539" s="150" t="s">
        <v>147</v>
      </c>
      <c r="E539" s="151" t="s">
        <v>19</v>
      </c>
      <c r="F539" s="152" t="s">
        <v>230</v>
      </c>
      <c r="H539" s="151" t="s">
        <v>19</v>
      </c>
      <c r="I539" s="153"/>
      <c r="L539" s="149"/>
      <c r="M539" s="154"/>
      <c r="T539" s="155"/>
      <c r="AT539" s="151" t="s">
        <v>147</v>
      </c>
      <c r="AU539" s="151" t="s">
        <v>87</v>
      </c>
      <c r="AV539" s="12" t="s">
        <v>81</v>
      </c>
      <c r="AW539" s="12" t="s">
        <v>35</v>
      </c>
      <c r="AX539" s="12" t="s">
        <v>74</v>
      </c>
      <c r="AY539" s="151" t="s">
        <v>135</v>
      </c>
    </row>
    <row r="540" spans="2:51" s="13" customFormat="1" ht="11.25">
      <c r="B540" s="156"/>
      <c r="D540" s="150" t="s">
        <v>147</v>
      </c>
      <c r="E540" s="157" t="s">
        <v>19</v>
      </c>
      <c r="F540" s="158" t="s">
        <v>231</v>
      </c>
      <c r="H540" s="159">
        <v>38.28</v>
      </c>
      <c r="I540" s="160"/>
      <c r="L540" s="156"/>
      <c r="M540" s="161"/>
      <c r="T540" s="162"/>
      <c r="AT540" s="157" t="s">
        <v>147</v>
      </c>
      <c r="AU540" s="157" t="s">
        <v>87</v>
      </c>
      <c r="AV540" s="13" t="s">
        <v>87</v>
      </c>
      <c r="AW540" s="13" t="s">
        <v>35</v>
      </c>
      <c r="AX540" s="13" t="s">
        <v>74</v>
      </c>
      <c r="AY540" s="157" t="s">
        <v>135</v>
      </c>
    </row>
    <row r="541" spans="2:51" s="12" customFormat="1" ht="11.25">
      <c r="B541" s="149"/>
      <c r="D541" s="150" t="s">
        <v>147</v>
      </c>
      <c r="E541" s="151" t="s">
        <v>19</v>
      </c>
      <c r="F541" s="152" t="s">
        <v>232</v>
      </c>
      <c r="H541" s="151" t="s">
        <v>19</v>
      </c>
      <c r="I541" s="153"/>
      <c r="L541" s="149"/>
      <c r="M541" s="154"/>
      <c r="T541" s="155"/>
      <c r="AT541" s="151" t="s">
        <v>147</v>
      </c>
      <c r="AU541" s="151" t="s">
        <v>87</v>
      </c>
      <c r="AV541" s="12" t="s">
        <v>81</v>
      </c>
      <c r="AW541" s="12" t="s">
        <v>35</v>
      </c>
      <c r="AX541" s="12" t="s">
        <v>74</v>
      </c>
      <c r="AY541" s="151" t="s">
        <v>135</v>
      </c>
    </row>
    <row r="542" spans="2:51" s="13" customFormat="1" ht="11.25">
      <c r="B542" s="156"/>
      <c r="D542" s="150" t="s">
        <v>147</v>
      </c>
      <c r="E542" s="157" t="s">
        <v>19</v>
      </c>
      <c r="F542" s="158" t="s">
        <v>233</v>
      </c>
      <c r="H542" s="159">
        <v>231.84</v>
      </c>
      <c r="I542" s="160"/>
      <c r="L542" s="156"/>
      <c r="M542" s="161"/>
      <c r="T542" s="162"/>
      <c r="AT542" s="157" t="s">
        <v>147</v>
      </c>
      <c r="AU542" s="157" t="s">
        <v>87</v>
      </c>
      <c r="AV542" s="13" t="s">
        <v>87</v>
      </c>
      <c r="AW542" s="13" t="s">
        <v>35</v>
      </c>
      <c r="AX542" s="13" t="s">
        <v>74</v>
      </c>
      <c r="AY542" s="157" t="s">
        <v>135</v>
      </c>
    </row>
    <row r="543" spans="2:51" s="14" customFormat="1" ht="11.25">
      <c r="B543" s="163"/>
      <c r="D543" s="150" t="s">
        <v>147</v>
      </c>
      <c r="E543" s="164" t="s">
        <v>19</v>
      </c>
      <c r="F543" s="165" t="s">
        <v>151</v>
      </c>
      <c r="H543" s="166">
        <v>270.12</v>
      </c>
      <c r="I543" s="167"/>
      <c r="L543" s="163"/>
      <c r="M543" s="168"/>
      <c r="T543" s="169"/>
      <c r="AT543" s="164" t="s">
        <v>147</v>
      </c>
      <c r="AU543" s="164" t="s">
        <v>87</v>
      </c>
      <c r="AV543" s="14" t="s">
        <v>143</v>
      </c>
      <c r="AW543" s="14" t="s">
        <v>35</v>
      </c>
      <c r="AX543" s="14" t="s">
        <v>81</v>
      </c>
      <c r="AY543" s="164" t="s">
        <v>135</v>
      </c>
    </row>
    <row r="544" spans="2:65" s="1" customFormat="1" ht="16.5" customHeight="1">
      <c r="B544" s="33"/>
      <c r="C544" s="132" t="s">
        <v>600</v>
      </c>
      <c r="D544" s="132" t="s">
        <v>138</v>
      </c>
      <c r="E544" s="133" t="s">
        <v>601</v>
      </c>
      <c r="F544" s="134" t="s">
        <v>602</v>
      </c>
      <c r="G544" s="135" t="s">
        <v>156</v>
      </c>
      <c r="H544" s="136">
        <v>44</v>
      </c>
      <c r="I544" s="137"/>
      <c r="J544" s="138">
        <f>ROUND(I544*H544,2)</f>
        <v>0</v>
      </c>
      <c r="K544" s="134" t="s">
        <v>19</v>
      </c>
      <c r="L544" s="33"/>
      <c r="M544" s="139" t="s">
        <v>19</v>
      </c>
      <c r="N544" s="140" t="s">
        <v>46</v>
      </c>
      <c r="P544" s="141">
        <f>O544*H544</f>
        <v>0</v>
      </c>
      <c r="Q544" s="141">
        <v>0</v>
      </c>
      <c r="R544" s="141">
        <f>Q544*H544</f>
        <v>0</v>
      </c>
      <c r="S544" s="141">
        <v>0</v>
      </c>
      <c r="T544" s="142">
        <f>S544*H544</f>
        <v>0</v>
      </c>
      <c r="AR544" s="143" t="s">
        <v>143</v>
      </c>
      <c r="AT544" s="143" t="s">
        <v>138</v>
      </c>
      <c r="AU544" s="143" t="s">
        <v>87</v>
      </c>
      <c r="AY544" s="18" t="s">
        <v>135</v>
      </c>
      <c r="BE544" s="144">
        <f>IF(N544="základní",J544,0)</f>
        <v>0</v>
      </c>
      <c r="BF544" s="144">
        <f>IF(N544="snížená",J544,0)</f>
        <v>0</v>
      </c>
      <c r="BG544" s="144">
        <f>IF(N544="zákl. přenesená",J544,0)</f>
        <v>0</v>
      </c>
      <c r="BH544" s="144">
        <f>IF(N544="sníž. přenesená",J544,0)</f>
        <v>0</v>
      </c>
      <c r="BI544" s="144">
        <f>IF(N544="nulová",J544,0)</f>
        <v>0</v>
      </c>
      <c r="BJ544" s="18" t="s">
        <v>87</v>
      </c>
      <c r="BK544" s="144">
        <f>ROUND(I544*H544,2)</f>
        <v>0</v>
      </c>
      <c r="BL544" s="18" t="s">
        <v>143</v>
      </c>
      <c r="BM544" s="143" t="s">
        <v>603</v>
      </c>
    </row>
    <row r="545" spans="2:51" s="12" customFormat="1" ht="11.25">
      <c r="B545" s="149"/>
      <c r="D545" s="150" t="s">
        <v>147</v>
      </c>
      <c r="E545" s="151" t="s">
        <v>19</v>
      </c>
      <c r="F545" s="152" t="s">
        <v>604</v>
      </c>
      <c r="H545" s="151" t="s">
        <v>19</v>
      </c>
      <c r="I545" s="153"/>
      <c r="L545" s="149"/>
      <c r="M545" s="154"/>
      <c r="T545" s="155"/>
      <c r="AT545" s="151" t="s">
        <v>147</v>
      </c>
      <c r="AU545" s="151" t="s">
        <v>87</v>
      </c>
      <c r="AV545" s="12" t="s">
        <v>81</v>
      </c>
      <c r="AW545" s="12" t="s">
        <v>35</v>
      </c>
      <c r="AX545" s="12" t="s">
        <v>74</v>
      </c>
      <c r="AY545" s="151" t="s">
        <v>135</v>
      </c>
    </row>
    <row r="546" spans="2:51" s="13" customFormat="1" ht="11.25">
      <c r="B546" s="156"/>
      <c r="D546" s="150" t="s">
        <v>147</v>
      </c>
      <c r="E546" s="157" t="s">
        <v>19</v>
      </c>
      <c r="F546" s="158" t="s">
        <v>605</v>
      </c>
      <c r="H546" s="159">
        <v>44</v>
      </c>
      <c r="I546" s="160"/>
      <c r="L546" s="156"/>
      <c r="M546" s="161"/>
      <c r="T546" s="162"/>
      <c r="AT546" s="157" t="s">
        <v>147</v>
      </c>
      <c r="AU546" s="157" t="s">
        <v>87</v>
      </c>
      <c r="AV546" s="13" t="s">
        <v>87</v>
      </c>
      <c r="AW546" s="13" t="s">
        <v>35</v>
      </c>
      <c r="AX546" s="13" t="s">
        <v>74</v>
      </c>
      <c r="AY546" s="157" t="s">
        <v>135</v>
      </c>
    </row>
    <row r="547" spans="2:51" s="14" customFormat="1" ht="11.25">
      <c r="B547" s="163"/>
      <c r="D547" s="150" t="s">
        <v>147</v>
      </c>
      <c r="E547" s="164" t="s">
        <v>19</v>
      </c>
      <c r="F547" s="165" t="s">
        <v>151</v>
      </c>
      <c r="H547" s="166">
        <v>44</v>
      </c>
      <c r="I547" s="167"/>
      <c r="L547" s="163"/>
      <c r="M547" s="168"/>
      <c r="T547" s="169"/>
      <c r="AT547" s="164" t="s">
        <v>147</v>
      </c>
      <c r="AU547" s="164" t="s">
        <v>87</v>
      </c>
      <c r="AV547" s="14" t="s">
        <v>143</v>
      </c>
      <c r="AW547" s="14" t="s">
        <v>35</v>
      </c>
      <c r="AX547" s="14" t="s">
        <v>81</v>
      </c>
      <c r="AY547" s="164" t="s">
        <v>135</v>
      </c>
    </row>
    <row r="548" spans="2:65" s="1" customFormat="1" ht="16.5" customHeight="1">
      <c r="B548" s="33"/>
      <c r="C548" s="132" t="s">
        <v>606</v>
      </c>
      <c r="D548" s="132" t="s">
        <v>138</v>
      </c>
      <c r="E548" s="133" t="s">
        <v>607</v>
      </c>
      <c r="F548" s="134" t="s">
        <v>608</v>
      </c>
      <c r="G548" s="135" t="s">
        <v>486</v>
      </c>
      <c r="H548" s="136">
        <v>44</v>
      </c>
      <c r="I548" s="137"/>
      <c r="J548" s="138">
        <f>ROUND(I548*H548,2)</f>
        <v>0</v>
      </c>
      <c r="K548" s="134" t="s">
        <v>19</v>
      </c>
      <c r="L548" s="33"/>
      <c r="M548" s="139" t="s">
        <v>19</v>
      </c>
      <c r="N548" s="140" t="s">
        <v>46</v>
      </c>
      <c r="P548" s="141">
        <f>O548*H548</f>
        <v>0</v>
      </c>
      <c r="Q548" s="141">
        <v>0</v>
      </c>
      <c r="R548" s="141">
        <f>Q548*H548</f>
        <v>0</v>
      </c>
      <c r="S548" s="141">
        <v>0</v>
      </c>
      <c r="T548" s="142">
        <f>S548*H548</f>
        <v>0</v>
      </c>
      <c r="AR548" s="143" t="s">
        <v>143</v>
      </c>
      <c r="AT548" s="143" t="s">
        <v>138</v>
      </c>
      <c r="AU548" s="143" t="s">
        <v>87</v>
      </c>
      <c r="AY548" s="18" t="s">
        <v>135</v>
      </c>
      <c r="BE548" s="144">
        <f>IF(N548="základní",J548,0)</f>
        <v>0</v>
      </c>
      <c r="BF548" s="144">
        <f>IF(N548="snížená",J548,0)</f>
        <v>0</v>
      </c>
      <c r="BG548" s="144">
        <f>IF(N548="zákl. přenesená",J548,0)</f>
        <v>0</v>
      </c>
      <c r="BH548" s="144">
        <f>IF(N548="sníž. přenesená",J548,0)</f>
        <v>0</v>
      </c>
      <c r="BI548" s="144">
        <f>IF(N548="nulová",J548,0)</f>
        <v>0</v>
      </c>
      <c r="BJ548" s="18" t="s">
        <v>87</v>
      </c>
      <c r="BK548" s="144">
        <f>ROUND(I548*H548,2)</f>
        <v>0</v>
      </c>
      <c r="BL548" s="18" t="s">
        <v>143</v>
      </c>
      <c r="BM548" s="143" t="s">
        <v>609</v>
      </c>
    </row>
    <row r="549" spans="2:51" s="13" customFormat="1" ht="11.25">
      <c r="B549" s="156"/>
      <c r="D549" s="150" t="s">
        <v>147</v>
      </c>
      <c r="E549" s="157" t="s">
        <v>19</v>
      </c>
      <c r="F549" s="158" t="s">
        <v>610</v>
      </c>
      <c r="H549" s="159">
        <v>44</v>
      </c>
      <c r="I549" s="160"/>
      <c r="L549" s="156"/>
      <c r="M549" s="161"/>
      <c r="T549" s="162"/>
      <c r="AT549" s="157" t="s">
        <v>147</v>
      </c>
      <c r="AU549" s="157" t="s">
        <v>87</v>
      </c>
      <c r="AV549" s="13" t="s">
        <v>87</v>
      </c>
      <c r="AW549" s="13" t="s">
        <v>35</v>
      </c>
      <c r="AX549" s="13" t="s">
        <v>74</v>
      </c>
      <c r="AY549" s="157" t="s">
        <v>135</v>
      </c>
    </row>
    <row r="550" spans="2:51" s="14" customFormat="1" ht="11.25">
      <c r="B550" s="163"/>
      <c r="D550" s="150" t="s">
        <v>147</v>
      </c>
      <c r="E550" s="164" t="s">
        <v>19</v>
      </c>
      <c r="F550" s="165" t="s">
        <v>151</v>
      </c>
      <c r="H550" s="166">
        <v>44</v>
      </c>
      <c r="I550" s="167"/>
      <c r="L550" s="163"/>
      <c r="M550" s="168"/>
      <c r="T550" s="169"/>
      <c r="AT550" s="164" t="s">
        <v>147</v>
      </c>
      <c r="AU550" s="164" t="s">
        <v>87</v>
      </c>
      <c r="AV550" s="14" t="s">
        <v>143</v>
      </c>
      <c r="AW550" s="14" t="s">
        <v>35</v>
      </c>
      <c r="AX550" s="14" t="s">
        <v>81</v>
      </c>
      <c r="AY550" s="164" t="s">
        <v>135</v>
      </c>
    </row>
    <row r="551" spans="2:65" s="1" customFormat="1" ht="24.2" customHeight="1">
      <c r="B551" s="33"/>
      <c r="C551" s="132" t="s">
        <v>611</v>
      </c>
      <c r="D551" s="132" t="s">
        <v>138</v>
      </c>
      <c r="E551" s="133" t="s">
        <v>612</v>
      </c>
      <c r="F551" s="134" t="s">
        <v>613</v>
      </c>
      <c r="G551" s="135" t="s">
        <v>156</v>
      </c>
      <c r="H551" s="136">
        <v>306.8</v>
      </c>
      <c r="I551" s="137"/>
      <c r="J551" s="138">
        <f>ROUND(I551*H551,2)</f>
        <v>0</v>
      </c>
      <c r="K551" s="134" t="s">
        <v>142</v>
      </c>
      <c r="L551" s="33"/>
      <c r="M551" s="139" t="s">
        <v>19</v>
      </c>
      <c r="N551" s="140" t="s">
        <v>46</v>
      </c>
      <c r="P551" s="141">
        <f>O551*H551</f>
        <v>0</v>
      </c>
      <c r="Q551" s="141">
        <v>4E-05</v>
      </c>
      <c r="R551" s="141">
        <f>Q551*H551</f>
        <v>0.012272000000000002</v>
      </c>
      <c r="S551" s="141">
        <v>0</v>
      </c>
      <c r="T551" s="142">
        <f>S551*H551</f>
        <v>0</v>
      </c>
      <c r="AR551" s="143" t="s">
        <v>143</v>
      </c>
      <c r="AT551" s="143" t="s">
        <v>138</v>
      </c>
      <c r="AU551" s="143" t="s">
        <v>87</v>
      </c>
      <c r="AY551" s="18" t="s">
        <v>135</v>
      </c>
      <c r="BE551" s="144">
        <f>IF(N551="základní",J551,0)</f>
        <v>0</v>
      </c>
      <c r="BF551" s="144">
        <f>IF(N551="snížená",J551,0)</f>
        <v>0</v>
      </c>
      <c r="BG551" s="144">
        <f>IF(N551="zákl. přenesená",J551,0)</f>
        <v>0</v>
      </c>
      <c r="BH551" s="144">
        <f>IF(N551="sníž. přenesená",J551,0)</f>
        <v>0</v>
      </c>
      <c r="BI551" s="144">
        <f>IF(N551="nulová",J551,0)</f>
        <v>0</v>
      </c>
      <c r="BJ551" s="18" t="s">
        <v>87</v>
      </c>
      <c r="BK551" s="144">
        <f>ROUND(I551*H551,2)</f>
        <v>0</v>
      </c>
      <c r="BL551" s="18" t="s">
        <v>143</v>
      </c>
      <c r="BM551" s="143" t="s">
        <v>614</v>
      </c>
    </row>
    <row r="552" spans="2:47" s="1" customFormat="1" ht="11.25">
      <c r="B552" s="33"/>
      <c r="D552" s="145" t="s">
        <v>145</v>
      </c>
      <c r="F552" s="146" t="s">
        <v>615</v>
      </c>
      <c r="I552" s="147"/>
      <c r="L552" s="33"/>
      <c r="M552" s="148"/>
      <c r="T552" s="54"/>
      <c r="AT552" s="18" t="s">
        <v>145</v>
      </c>
      <c r="AU552" s="18" t="s">
        <v>87</v>
      </c>
    </row>
    <row r="553" spans="2:51" s="13" customFormat="1" ht="11.25">
      <c r="B553" s="156"/>
      <c r="D553" s="150" t="s">
        <v>147</v>
      </c>
      <c r="E553" s="157" t="s">
        <v>19</v>
      </c>
      <c r="F553" s="158" t="s">
        <v>616</v>
      </c>
      <c r="H553" s="159">
        <v>206.8</v>
      </c>
      <c r="I553" s="160"/>
      <c r="L553" s="156"/>
      <c r="M553" s="161"/>
      <c r="T553" s="162"/>
      <c r="AT553" s="157" t="s">
        <v>147</v>
      </c>
      <c r="AU553" s="157" t="s">
        <v>87</v>
      </c>
      <c r="AV553" s="13" t="s">
        <v>87</v>
      </c>
      <c r="AW553" s="13" t="s">
        <v>35</v>
      </c>
      <c r="AX553" s="13" t="s">
        <v>74</v>
      </c>
      <c r="AY553" s="157" t="s">
        <v>135</v>
      </c>
    </row>
    <row r="554" spans="2:51" s="13" customFormat="1" ht="11.25">
      <c r="B554" s="156"/>
      <c r="D554" s="150" t="s">
        <v>147</v>
      </c>
      <c r="E554" s="157" t="s">
        <v>19</v>
      </c>
      <c r="F554" s="158" t="s">
        <v>617</v>
      </c>
      <c r="H554" s="159">
        <v>100</v>
      </c>
      <c r="I554" s="160"/>
      <c r="L554" s="156"/>
      <c r="M554" s="161"/>
      <c r="T554" s="162"/>
      <c r="AT554" s="157" t="s">
        <v>147</v>
      </c>
      <c r="AU554" s="157" t="s">
        <v>87</v>
      </c>
      <c r="AV554" s="13" t="s">
        <v>87</v>
      </c>
      <c r="AW554" s="13" t="s">
        <v>35</v>
      </c>
      <c r="AX554" s="13" t="s">
        <v>74</v>
      </c>
      <c r="AY554" s="157" t="s">
        <v>135</v>
      </c>
    </row>
    <row r="555" spans="2:51" s="14" customFormat="1" ht="11.25">
      <c r="B555" s="163"/>
      <c r="D555" s="150" t="s">
        <v>147</v>
      </c>
      <c r="E555" s="164" t="s">
        <v>19</v>
      </c>
      <c r="F555" s="165" t="s">
        <v>151</v>
      </c>
      <c r="H555" s="166">
        <v>306.8</v>
      </c>
      <c r="I555" s="167"/>
      <c r="L555" s="163"/>
      <c r="M555" s="168"/>
      <c r="T555" s="169"/>
      <c r="AT555" s="164" t="s">
        <v>147</v>
      </c>
      <c r="AU555" s="164" t="s">
        <v>87</v>
      </c>
      <c r="AV555" s="14" t="s">
        <v>143</v>
      </c>
      <c r="AW555" s="14" t="s">
        <v>35</v>
      </c>
      <c r="AX555" s="14" t="s">
        <v>81</v>
      </c>
      <c r="AY555" s="164" t="s">
        <v>135</v>
      </c>
    </row>
    <row r="556" spans="2:63" s="11" customFormat="1" ht="22.9" customHeight="1">
      <c r="B556" s="120"/>
      <c r="D556" s="121" t="s">
        <v>73</v>
      </c>
      <c r="E556" s="130" t="s">
        <v>618</v>
      </c>
      <c r="F556" s="130" t="s">
        <v>619</v>
      </c>
      <c r="I556" s="123"/>
      <c r="J556" s="131">
        <f>BK556</f>
        <v>0</v>
      </c>
      <c r="L556" s="120"/>
      <c r="M556" s="125"/>
      <c r="P556" s="126">
        <f>SUM(P557:P575)</f>
        <v>0</v>
      </c>
      <c r="R556" s="126">
        <f>SUM(R557:R575)</f>
        <v>0</v>
      </c>
      <c r="T556" s="127">
        <f>SUM(T557:T575)</f>
        <v>0</v>
      </c>
      <c r="AR556" s="121" t="s">
        <v>81</v>
      </c>
      <c r="AT556" s="128" t="s">
        <v>73</v>
      </c>
      <c r="AU556" s="128" t="s">
        <v>81</v>
      </c>
      <c r="AY556" s="121" t="s">
        <v>135</v>
      </c>
      <c r="BK556" s="129">
        <f>SUM(BK557:BK575)</f>
        <v>0</v>
      </c>
    </row>
    <row r="557" spans="2:65" s="1" customFormat="1" ht="24.2" customHeight="1">
      <c r="B557" s="33"/>
      <c r="C557" s="132" t="s">
        <v>620</v>
      </c>
      <c r="D557" s="132" t="s">
        <v>138</v>
      </c>
      <c r="E557" s="133" t="s">
        <v>621</v>
      </c>
      <c r="F557" s="134" t="s">
        <v>622</v>
      </c>
      <c r="G557" s="135" t="s">
        <v>623</v>
      </c>
      <c r="H557" s="136">
        <v>86.227</v>
      </c>
      <c r="I557" s="137"/>
      <c r="J557" s="138">
        <f>ROUND(I557*H557,2)</f>
        <v>0</v>
      </c>
      <c r="K557" s="134" t="s">
        <v>142</v>
      </c>
      <c r="L557" s="33"/>
      <c r="M557" s="139" t="s">
        <v>19</v>
      </c>
      <c r="N557" s="140" t="s">
        <v>46</v>
      </c>
      <c r="P557" s="141">
        <f>O557*H557</f>
        <v>0</v>
      </c>
      <c r="Q557" s="141">
        <v>0</v>
      </c>
      <c r="R557" s="141">
        <f>Q557*H557</f>
        <v>0</v>
      </c>
      <c r="S557" s="141">
        <v>0</v>
      </c>
      <c r="T557" s="142">
        <f>S557*H557</f>
        <v>0</v>
      </c>
      <c r="AR557" s="143" t="s">
        <v>143</v>
      </c>
      <c r="AT557" s="143" t="s">
        <v>138</v>
      </c>
      <c r="AU557" s="143" t="s">
        <v>87</v>
      </c>
      <c r="AY557" s="18" t="s">
        <v>135</v>
      </c>
      <c r="BE557" s="144">
        <f>IF(N557="základní",J557,0)</f>
        <v>0</v>
      </c>
      <c r="BF557" s="144">
        <f>IF(N557="snížená",J557,0)</f>
        <v>0</v>
      </c>
      <c r="BG557" s="144">
        <f>IF(N557="zákl. přenesená",J557,0)</f>
        <v>0</v>
      </c>
      <c r="BH557" s="144">
        <f>IF(N557="sníž. přenesená",J557,0)</f>
        <v>0</v>
      </c>
      <c r="BI557" s="144">
        <f>IF(N557="nulová",J557,0)</f>
        <v>0</v>
      </c>
      <c r="BJ557" s="18" t="s">
        <v>87</v>
      </c>
      <c r="BK557" s="144">
        <f>ROUND(I557*H557,2)</f>
        <v>0</v>
      </c>
      <c r="BL557" s="18" t="s">
        <v>143</v>
      </c>
      <c r="BM557" s="143" t="s">
        <v>624</v>
      </c>
    </row>
    <row r="558" spans="2:47" s="1" customFormat="1" ht="11.25">
      <c r="B558" s="33"/>
      <c r="D558" s="145" t="s">
        <v>145</v>
      </c>
      <c r="F558" s="146" t="s">
        <v>625</v>
      </c>
      <c r="I558" s="147"/>
      <c r="L558" s="33"/>
      <c r="M558" s="148"/>
      <c r="T558" s="54"/>
      <c r="AT558" s="18" t="s">
        <v>145</v>
      </c>
      <c r="AU558" s="18" t="s">
        <v>87</v>
      </c>
    </row>
    <row r="559" spans="2:65" s="1" customFormat="1" ht="21.75" customHeight="1">
      <c r="B559" s="33"/>
      <c r="C559" s="132" t="s">
        <v>626</v>
      </c>
      <c r="D559" s="132" t="s">
        <v>138</v>
      </c>
      <c r="E559" s="133" t="s">
        <v>627</v>
      </c>
      <c r="F559" s="134" t="s">
        <v>628</v>
      </c>
      <c r="G559" s="135" t="s">
        <v>623</v>
      </c>
      <c r="H559" s="136">
        <v>86.227</v>
      </c>
      <c r="I559" s="137"/>
      <c r="J559" s="138">
        <f>ROUND(I559*H559,2)</f>
        <v>0</v>
      </c>
      <c r="K559" s="134" t="s">
        <v>142</v>
      </c>
      <c r="L559" s="33"/>
      <c r="M559" s="139" t="s">
        <v>19</v>
      </c>
      <c r="N559" s="140" t="s">
        <v>46</v>
      </c>
      <c r="P559" s="141">
        <f>O559*H559</f>
        <v>0</v>
      </c>
      <c r="Q559" s="141">
        <v>0</v>
      </c>
      <c r="R559" s="141">
        <f>Q559*H559</f>
        <v>0</v>
      </c>
      <c r="S559" s="141">
        <v>0</v>
      </c>
      <c r="T559" s="142">
        <f>S559*H559</f>
        <v>0</v>
      </c>
      <c r="AR559" s="143" t="s">
        <v>143</v>
      </c>
      <c r="AT559" s="143" t="s">
        <v>138</v>
      </c>
      <c r="AU559" s="143" t="s">
        <v>87</v>
      </c>
      <c r="AY559" s="18" t="s">
        <v>135</v>
      </c>
      <c r="BE559" s="144">
        <f>IF(N559="základní",J559,0)</f>
        <v>0</v>
      </c>
      <c r="BF559" s="144">
        <f>IF(N559="snížená",J559,0)</f>
        <v>0</v>
      </c>
      <c r="BG559" s="144">
        <f>IF(N559="zákl. přenesená",J559,0)</f>
        <v>0</v>
      </c>
      <c r="BH559" s="144">
        <f>IF(N559="sníž. přenesená",J559,0)</f>
        <v>0</v>
      </c>
      <c r="BI559" s="144">
        <f>IF(N559="nulová",J559,0)</f>
        <v>0</v>
      </c>
      <c r="BJ559" s="18" t="s">
        <v>87</v>
      </c>
      <c r="BK559" s="144">
        <f>ROUND(I559*H559,2)</f>
        <v>0</v>
      </c>
      <c r="BL559" s="18" t="s">
        <v>143</v>
      </c>
      <c r="BM559" s="143" t="s">
        <v>629</v>
      </c>
    </row>
    <row r="560" spans="2:47" s="1" customFormat="1" ht="11.25">
      <c r="B560" s="33"/>
      <c r="D560" s="145" t="s">
        <v>145</v>
      </c>
      <c r="F560" s="146" t="s">
        <v>630</v>
      </c>
      <c r="I560" s="147"/>
      <c r="L560" s="33"/>
      <c r="M560" s="148"/>
      <c r="T560" s="54"/>
      <c r="AT560" s="18" t="s">
        <v>145</v>
      </c>
      <c r="AU560" s="18" t="s">
        <v>87</v>
      </c>
    </row>
    <row r="561" spans="2:65" s="1" customFormat="1" ht="24.2" customHeight="1">
      <c r="B561" s="33"/>
      <c r="C561" s="132" t="s">
        <v>631</v>
      </c>
      <c r="D561" s="132" t="s">
        <v>138</v>
      </c>
      <c r="E561" s="133" t="s">
        <v>632</v>
      </c>
      <c r="F561" s="134" t="s">
        <v>633</v>
      </c>
      <c r="G561" s="135" t="s">
        <v>623</v>
      </c>
      <c r="H561" s="136">
        <v>776.043</v>
      </c>
      <c r="I561" s="137"/>
      <c r="J561" s="138">
        <f>ROUND(I561*H561,2)</f>
        <v>0</v>
      </c>
      <c r="K561" s="134" t="s">
        <v>142</v>
      </c>
      <c r="L561" s="33"/>
      <c r="M561" s="139" t="s">
        <v>19</v>
      </c>
      <c r="N561" s="140" t="s">
        <v>46</v>
      </c>
      <c r="P561" s="141">
        <f>O561*H561</f>
        <v>0</v>
      </c>
      <c r="Q561" s="141">
        <v>0</v>
      </c>
      <c r="R561" s="141">
        <f>Q561*H561</f>
        <v>0</v>
      </c>
      <c r="S561" s="141">
        <v>0</v>
      </c>
      <c r="T561" s="142">
        <f>S561*H561</f>
        <v>0</v>
      </c>
      <c r="AR561" s="143" t="s">
        <v>143</v>
      </c>
      <c r="AT561" s="143" t="s">
        <v>138</v>
      </c>
      <c r="AU561" s="143" t="s">
        <v>87</v>
      </c>
      <c r="AY561" s="18" t="s">
        <v>135</v>
      </c>
      <c r="BE561" s="144">
        <f>IF(N561="základní",J561,0)</f>
        <v>0</v>
      </c>
      <c r="BF561" s="144">
        <f>IF(N561="snížená",J561,0)</f>
        <v>0</v>
      </c>
      <c r="BG561" s="144">
        <f>IF(N561="zákl. přenesená",J561,0)</f>
        <v>0</v>
      </c>
      <c r="BH561" s="144">
        <f>IF(N561="sníž. přenesená",J561,0)</f>
        <v>0</v>
      </c>
      <c r="BI561" s="144">
        <f>IF(N561="nulová",J561,0)</f>
        <v>0</v>
      </c>
      <c r="BJ561" s="18" t="s">
        <v>87</v>
      </c>
      <c r="BK561" s="144">
        <f>ROUND(I561*H561,2)</f>
        <v>0</v>
      </c>
      <c r="BL561" s="18" t="s">
        <v>143</v>
      </c>
      <c r="BM561" s="143" t="s">
        <v>634</v>
      </c>
    </row>
    <row r="562" spans="2:47" s="1" customFormat="1" ht="11.25">
      <c r="B562" s="33"/>
      <c r="D562" s="145" t="s">
        <v>145</v>
      </c>
      <c r="F562" s="146" t="s">
        <v>635</v>
      </c>
      <c r="I562" s="147"/>
      <c r="L562" s="33"/>
      <c r="M562" s="148"/>
      <c r="T562" s="54"/>
      <c r="AT562" s="18" t="s">
        <v>145</v>
      </c>
      <c r="AU562" s="18" t="s">
        <v>87</v>
      </c>
    </row>
    <row r="563" spans="2:51" s="12" customFormat="1" ht="11.25">
      <c r="B563" s="149"/>
      <c r="D563" s="150" t="s">
        <v>147</v>
      </c>
      <c r="E563" s="151" t="s">
        <v>19</v>
      </c>
      <c r="F563" s="152" t="s">
        <v>636</v>
      </c>
      <c r="H563" s="151" t="s">
        <v>19</v>
      </c>
      <c r="I563" s="153"/>
      <c r="L563" s="149"/>
      <c r="M563" s="154"/>
      <c r="T563" s="155"/>
      <c r="AT563" s="151" t="s">
        <v>147</v>
      </c>
      <c r="AU563" s="151" t="s">
        <v>87</v>
      </c>
      <c r="AV563" s="12" t="s">
        <v>81</v>
      </c>
      <c r="AW563" s="12" t="s">
        <v>35</v>
      </c>
      <c r="AX563" s="12" t="s">
        <v>74</v>
      </c>
      <c r="AY563" s="151" t="s">
        <v>135</v>
      </c>
    </row>
    <row r="564" spans="2:51" s="13" customFormat="1" ht="11.25">
      <c r="B564" s="156"/>
      <c r="D564" s="150" t="s">
        <v>147</v>
      </c>
      <c r="E564" s="157" t="s">
        <v>19</v>
      </c>
      <c r="F564" s="158" t="s">
        <v>637</v>
      </c>
      <c r="H564" s="159">
        <v>776.043</v>
      </c>
      <c r="I564" s="160"/>
      <c r="L564" s="156"/>
      <c r="M564" s="161"/>
      <c r="T564" s="162"/>
      <c r="AT564" s="157" t="s">
        <v>147</v>
      </c>
      <c r="AU564" s="157" t="s">
        <v>87</v>
      </c>
      <c r="AV564" s="13" t="s">
        <v>87</v>
      </c>
      <c r="AW564" s="13" t="s">
        <v>35</v>
      </c>
      <c r="AX564" s="13" t="s">
        <v>74</v>
      </c>
      <c r="AY564" s="157" t="s">
        <v>135</v>
      </c>
    </row>
    <row r="565" spans="2:51" s="14" customFormat="1" ht="11.25">
      <c r="B565" s="163"/>
      <c r="D565" s="150" t="s">
        <v>147</v>
      </c>
      <c r="E565" s="164" t="s">
        <v>19</v>
      </c>
      <c r="F565" s="165" t="s">
        <v>151</v>
      </c>
      <c r="H565" s="166">
        <v>776.043</v>
      </c>
      <c r="I565" s="167"/>
      <c r="L565" s="163"/>
      <c r="M565" s="168"/>
      <c r="T565" s="169"/>
      <c r="AT565" s="164" t="s">
        <v>147</v>
      </c>
      <c r="AU565" s="164" t="s">
        <v>87</v>
      </c>
      <c r="AV565" s="14" t="s">
        <v>143</v>
      </c>
      <c r="AW565" s="14" t="s">
        <v>35</v>
      </c>
      <c r="AX565" s="14" t="s">
        <v>81</v>
      </c>
      <c r="AY565" s="164" t="s">
        <v>135</v>
      </c>
    </row>
    <row r="566" spans="2:65" s="1" customFormat="1" ht="24.2" customHeight="1">
      <c r="B566" s="33"/>
      <c r="C566" s="132" t="s">
        <v>638</v>
      </c>
      <c r="D566" s="132" t="s">
        <v>138</v>
      </c>
      <c r="E566" s="133" t="s">
        <v>639</v>
      </c>
      <c r="F566" s="134" t="s">
        <v>640</v>
      </c>
      <c r="G566" s="135" t="s">
        <v>623</v>
      </c>
      <c r="H566" s="136">
        <v>37.558</v>
      </c>
      <c r="I566" s="137"/>
      <c r="J566" s="138">
        <f>ROUND(I566*H566,2)</f>
        <v>0</v>
      </c>
      <c r="K566" s="134" t="s">
        <v>142</v>
      </c>
      <c r="L566" s="33"/>
      <c r="M566" s="139" t="s">
        <v>19</v>
      </c>
      <c r="N566" s="140" t="s">
        <v>46</v>
      </c>
      <c r="P566" s="141">
        <f>O566*H566</f>
        <v>0</v>
      </c>
      <c r="Q566" s="141">
        <v>0</v>
      </c>
      <c r="R566" s="141">
        <f>Q566*H566</f>
        <v>0</v>
      </c>
      <c r="S566" s="141">
        <v>0</v>
      </c>
      <c r="T566" s="142">
        <f>S566*H566</f>
        <v>0</v>
      </c>
      <c r="AR566" s="143" t="s">
        <v>143</v>
      </c>
      <c r="AT566" s="143" t="s">
        <v>138</v>
      </c>
      <c r="AU566" s="143" t="s">
        <v>87</v>
      </c>
      <c r="AY566" s="18" t="s">
        <v>135</v>
      </c>
      <c r="BE566" s="144">
        <f>IF(N566="základní",J566,0)</f>
        <v>0</v>
      </c>
      <c r="BF566" s="144">
        <f>IF(N566="snížená",J566,0)</f>
        <v>0</v>
      </c>
      <c r="BG566" s="144">
        <f>IF(N566="zákl. přenesená",J566,0)</f>
        <v>0</v>
      </c>
      <c r="BH566" s="144">
        <f>IF(N566="sníž. přenesená",J566,0)</f>
        <v>0</v>
      </c>
      <c r="BI566" s="144">
        <f>IF(N566="nulová",J566,0)</f>
        <v>0</v>
      </c>
      <c r="BJ566" s="18" t="s">
        <v>87</v>
      </c>
      <c r="BK566" s="144">
        <f>ROUND(I566*H566,2)</f>
        <v>0</v>
      </c>
      <c r="BL566" s="18" t="s">
        <v>143</v>
      </c>
      <c r="BM566" s="143" t="s">
        <v>641</v>
      </c>
    </row>
    <row r="567" spans="2:47" s="1" customFormat="1" ht="11.25">
      <c r="B567" s="33"/>
      <c r="D567" s="145" t="s">
        <v>145</v>
      </c>
      <c r="F567" s="146" t="s">
        <v>642</v>
      </c>
      <c r="I567" s="147"/>
      <c r="L567" s="33"/>
      <c r="M567" s="148"/>
      <c r="T567" s="54"/>
      <c r="AT567" s="18" t="s">
        <v>145</v>
      </c>
      <c r="AU567" s="18" t="s">
        <v>87</v>
      </c>
    </row>
    <row r="568" spans="2:65" s="1" customFormat="1" ht="24.2" customHeight="1">
      <c r="B568" s="33"/>
      <c r="C568" s="132" t="s">
        <v>643</v>
      </c>
      <c r="D568" s="132" t="s">
        <v>138</v>
      </c>
      <c r="E568" s="133" t="s">
        <v>644</v>
      </c>
      <c r="F568" s="134" t="s">
        <v>645</v>
      </c>
      <c r="G568" s="135" t="s">
        <v>623</v>
      </c>
      <c r="H568" s="136">
        <v>7.469</v>
      </c>
      <c r="I568" s="137"/>
      <c r="J568" s="138">
        <f>ROUND(I568*H568,2)</f>
        <v>0</v>
      </c>
      <c r="K568" s="134" t="s">
        <v>142</v>
      </c>
      <c r="L568" s="33"/>
      <c r="M568" s="139" t="s">
        <v>19</v>
      </c>
      <c r="N568" s="140" t="s">
        <v>46</v>
      </c>
      <c r="P568" s="141">
        <f>O568*H568</f>
        <v>0</v>
      </c>
      <c r="Q568" s="141">
        <v>0</v>
      </c>
      <c r="R568" s="141">
        <f>Q568*H568</f>
        <v>0</v>
      </c>
      <c r="S568" s="141">
        <v>0</v>
      </c>
      <c r="T568" s="142">
        <f>S568*H568</f>
        <v>0</v>
      </c>
      <c r="AR568" s="143" t="s">
        <v>143</v>
      </c>
      <c r="AT568" s="143" t="s">
        <v>138</v>
      </c>
      <c r="AU568" s="143" t="s">
        <v>87</v>
      </c>
      <c r="AY568" s="18" t="s">
        <v>135</v>
      </c>
      <c r="BE568" s="144">
        <f>IF(N568="základní",J568,0)</f>
        <v>0</v>
      </c>
      <c r="BF568" s="144">
        <f>IF(N568="snížená",J568,0)</f>
        <v>0</v>
      </c>
      <c r="BG568" s="144">
        <f>IF(N568="zákl. přenesená",J568,0)</f>
        <v>0</v>
      </c>
      <c r="BH568" s="144">
        <f>IF(N568="sníž. přenesená",J568,0)</f>
        <v>0</v>
      </c>
      <c r="BI568" s="144">
        <f>IF(N568="nulová",J568,0)</f>
        <v>0</v>
      </c>
      <c r="BJ568" s="18" t="s">
        <v>87</v>
      </c>
      <c r="BK568" s="144">
        <f>ROUND(I568*H568,2)</f>
        <v>0</v>
      </c>
      <c r="BL568" s="18" t="s">
        <v>143</v>
      </c>
      <c r="BM568" s="143" t="s">
        <v>646</v>
      </c>
    </row>
    <row r="569" spans="2:47" s="1" customFormat="1" ht="11.25">
      <c r="B569" s="33"/>
      <c r="D569" s="145" t="s">
        <v>145</v>
      </c>
      <c r="F569" s="146" t="s">
        <v>647</v>
      </c>
      <c r="I569" s="147"/>
      <c r="L569" s="33"/>
      <c r="M569" s="148"/>
      <c r="T569" s="54"/>
      <c r="AT569" s="18" t="s">
        <v>145</v>
      </c>
      <c r="AU569" s="18" t="s">
        <v>87</v>
      </c>
    </row>
    <row r="570" spans="2:65" s="1" customFormat="1" ht="24.2" customHeight="1">
      <c r="B570" s="33"/>
      <c r="C570" s="132" t="s">
        <v>648</v>
      </c>
      <c r="D570" s="132" t="s">
        <v>138</v>
      </c>
      <c r="E570" s="133" t="s">
        <v>649</v>
      </c>
      <c r="F570" s="134" t="s">
        <v>650</v>
      </c>
      <c r="G570" s="135" t="s">
        <v>623</v>
      </c>
      <c r="H570" s="136">
        <v>41.2</v>
      </c>
      <c r="I570" s="137"/>
      <c r="J570" s="138">
        <f>ROUND(I570*H570,2)</f>
        <v>0</v>
      </c>
      <c r="K570" s="134" t="s">
        <v>142</v>
      </c>
      <c r="L570" s="33"/>
      <c r="M570" s="139" t="s">
        <v>19</v>
      </c>
      <c r="N570" s="140" t="s">
        <v>46</v>
      </c>
      <c r="P570" s="141">
        <f>O570*H570</f>
        <v>0</v>
      </c>
      <c r="Q570" s="141">
        <v>0</v>
      </c>
      <c r="R570" s="141">
        <f>Q570*H570</f>
        <v>0</v>
      </c>
      <c r="S570" s="141">
        <v>0</v>
      </c>
      <c r="T570" s="142">
        <f>S570*H570</f>
        <v>0</v>
      </c>
      <c r="AR570" s="143" t="s">
        <v>143</v>
      </c>
      <c r="AT570" s="143" t="s">
        <v>138</v>
      </c>
      <c r="AU570" s="143" t="s">
        <v>87</v>
      </c>
      <c r="AY570" s="18" t="s">
        <v>135</v>
      </c>
      <c r="BE570" s="144">
        <f>IF(N570="základní",J570,0)</f>
        <v>0</v>
      </c>
      <c r="BF570" s="144">
        <f>IF(N570="snížená",J570,0)</f>
        <v>0</v>
      </c>
      <c r="BG570" s="144">
        <f>IF(N570="zákl. přenesená",J570,0)</f>
        <v>0</v>
      </c>
      <c r="BH570" s="144">
        <f>IF(N570="sníž. přenesená",J570,0)</f>
        <v>0</v>
      </c>
      <c r="BI570" s="144">
        <f>IF(N570="nulová",J570,0)</f>
        <v>0</v>
      </c>
      <c r="BJ570" s="18" t="s">
        <v>87</v>
      </c>
      <c r="BK570" s="144">
        <f>ROUND(I570*H570,2)</f>
        <v>0</v>
      </c>
      <c r="BL570" s="18" t="s">
        <v>143</v>
      </c>
      <c r="BM570" s="143" t="s">
        <v>651</v>
      </c>
    </row>
    <row r="571" spans="2:47" s="1" customFormat="1" ht="11.25">
      <c r="B571" s="33"/>
      <c r="D571" s="145" t="s">
        <v>145</v>
      </c>
      <c r="F571" s="146" t="s">
        <v>652</v>
      </c>
      <c r="I571" s="147"/>
      <c r="L571" s="33"/>
      <c r="M571" s="148"/>
      <c r="T571" s="54"/>
      <c r="AT571" s="18" t="s">
        <v>145</v>
      </c>
      <c r="AU571" s="18" t="s">
        <v>87</v>
      </c>
    </row>
    <row r="572" spans="2:51" s="13" customFormat="1" ht="11.25">
      <c r="B572" s="156"/>
      <c r="D572" s="150" t="s">
        <v>147</v>
      </c>
      <c r="E572" s="157" t="s">
        <v>19</v>
      </c>
      <c r="F572" s="158" t="s">
        <v>653</v>
      </c>
      <c r="H572" s="159">
        <v>86.227</v>
      </c>
      <c r="I572" s="160"/>
      <c r="L572" s="156"/>
      <c r="M572" s="161"/>
      <c r="T572" s="162"/>
      <c r="AT572" s="157" t="s">
        <v>147</v>
      </c>
      <c r="AU572" s="157" t="s">
        <v>87</v>
      </c>
      <c r="AV572" s="13" t="s">
        <v>87</v>
      </c>
      <c r="AW572" s="13" t="s">
        <v>35</v>
      </c>
      <c r="AX572" s="13" t="s">
        <v>74</v>
      </c>
      <c r="AY572" s="157" t="s">
        <v>135</v>
      </c>
    </row>
    <row r="573" spans="2:51" s="13" customFormat="1" ht="11.25">
      <c r="B573" s="156"/>
      <c r="D573" s="150" t="s">
        <v>147</v>
      </c>
      <c r="E573" s="157" t="s">
        <v>19</v>
      </c>
      <c r="F573" s="158" t="s">
        <v>654</v>
      </c>
      <c r="H573" s="159">
        <v>-37.558</v>
      </c>
      <c r="I573" s="160"/>
      <c r="L573" s="156"/>
      <c r="M573" s="161"/>
      <c r="T573" s="162"/>
      <c r="AT573" s="157" t="s">
        <v>147</v>
      </c>
      <c r="AU573" s="157" t="s">
        <v>87</v>
      </c>
      <c r="AV573" s="13" t="s">
        <v>87</v>
      </c>
      <c r="AW573" s="13" t="s">
        <v>35</v>
      </c>
      <c r="AX573" s="13" t="s">
        <v>74</v>
      </c>
      <c r="AY573" s="157" t="s">
        <v>135</v>
      </c>
    </row>
    <row r="574" spans="2:51" s="13" customFormat="1" ht="11.25">
      <c r="B574" s="156"/>
      <c r="D574" s="150" t="s">
        <v>147</v>
      </c>
      <c r="E574" s="157" t="s">
        <v>19</v>
      </c>
      <c r="F574" s="158" t="s">
        <v>655</v>
      </c>
      <c r="H574" s="159">
        <v>-7.469</v>
      </c>
      <c r="I574" s="160"/>
      <c r="L574" s="156"/>
      <c r="M574" s="161"/>
      <c r="T574" s="162"/>
      <c r="AT574" s="157" t="s">
        <v>147</v>
      </c>
      <c r="AU574" s="157" t="s">
        <v>87</v>
      </c>
      <c r="AV574" s="13" t="s">
        <v>87</v>
      </c>
      <c r="AW574" s="13" t="s">
        <v>35</v>
      </c>
      <c r="AX574" s="13" t="s">
        <v>74</v>
      </c>
      <c r="AY574" s="157" t="s">
        <v>135</v>
      </c>
    </row>
    <row r="575" spans="2:51" s="14" customFormat="1" ht="11.25">
      <c r="B575" s="163"/>
      <c r="D575" s="150" t="s">
        <v>147</v>
      </c>
      <c r="E575" s="164" t="s">
        <v>19</v>
      </c>
      <c r="F575" s="165" t="s">
        <v>151</v>
      </c>
      <c r="H575" s="166">
        <v>41.2</v>
      </c>
      <c r="I575" s="167"/>
      <c r="L575" s="163"/>
      <c r="M575" s="168"/>
      <c r="T575" s="169"/>
      <c r="AT575" s="164" t="s">
        <v>147</v>
      </c>
      <c r="AU575" s="164" t="s">
        <v>87</v>
      </c>
      <c r="AV575" s="14" t="s">
        <v>143</v>
      </c>
      <c r="AW575" s="14" t="s">
        <v>35</v>
      </c>
      <c r="AX575" s="14" t="s">
        <v>81</v>
      </c>
      <c r="AY575" s="164" t="s">
        <v>135</v>
      </c>
    </row>
    <row r="576" spans="2:63" s="11" customFormat="1" ht="22.9" customHeight="1">
      <c r="B576" s="120"/>
      <c r="D576" s="121" t="s">
        <v>73</v>
      </c>
      <c r="E576" s="130" t="s">
        <v>656</v>
      </c>
      <c r="F576" s="130" t="s">
        <v>657</v>
      </c>
      <c r="I576" s="123"/>
      <c r="J576" s="131">
        <f>BK576</f>
        <v>0</v>
      </c>
      <c r="L576" s="120"/>
      <c r="M576" s="125"/>
      <c r="P576" s="126">
        <f>SUM(P577:P578)</f>
        <v>0</v>
      </c>
      <c r="R576" s="126">
        <f>SUM(R577:R578)</f>
        <v>0</v>
      </c>
      <c r="T576" s="127">
        <f>SUM(T577:T578)</f>
        <v>0</v>
      </c>
      <c r="AR576" s="121" t="s">
        <v>81</v>
      </c>
      <c r="AT576" s="128" t="s">
        <v>73</v>
      </c>
      <c r="AU576" s="128" t="s">
        <v>81</v>
      </c>
      <c r="AY576" s="121" t="s">
        <v>135</v>
      </c>
      <c r="BK576" s="129">
        <f>SUM(BK577:BK578)</f>
        <v>0</v>
      </c>
    </row>
    <row r="577" spans="2:65" s="1" customFormat="1" ht="33" customHeight="1">
      <c r="B577" s="33"/>
      <c r="C577" s="132" t="s">
        <v>658</v>
      </c>
      <c r="D577" s="132" t="s">
        <v>138</v>
      </c>
      <c r="E577" s="133" t="s">
        <v>659</v>
      </c>
      <c r="F577" s="134" t="s">
        <v>660</v>
      </c>
      <c r="G577" s="135" t="s">
        <v>623</v>
      </c>
      <c r="H577" s="136">
        <v>111.272</v>
      </c>
      <c r="I577" s="137"/>
      <c r="J577" s="138">
        <f>ROUND(I577*H577,2)</f>
        <v>0</v>
      </c>
      <c r="K577" s="134" t="s">
        <v>142</v>
      </c>
      <c r="L577" s="33"/>
      <c r="M577" s="139" t="s">
        <v>19</v>
      </c>
      <c r="N577" s="140" t="s">
        <v>46</v>
      </c>
      <c r="P577" s="141">
        <f>O577*H577</f>
        <v>0</v>
      </c>
      <c r="Q577" s="141">
        <v>0</v>
      </c>
      <c r="R577" s="141">
        <f>Q577*H577</f>
        <v>0</v>
      </c>
      <c r="S577" s="141">
        <v>0</v>
      </c>
      <c r="T577" s="142">
        <f>S577*H577</f>
        <v>0</v>
      </c>
      <c r="AR577" s="143" t="s">
        <v>143</v>
      </c>
      <c r="AT577" s="143" t="s">
        <v>138</v>
      </c>
      <c r="AU577" s="143" t="s">
        <v>87</v>
      </c>
      <c r="AY577" s="18" t="s">
        <v>135</v>
      </c>
      <c r="BE577" s="144">
        <f>IF(N577="základní",J577,0)</f>
        <v>0</v>
      </c>
      <c r="BF577" s="144">
        <f>IF(N577="snížená",J577,0)</f>
        <v>0</v>
      </c>
      <c r="BG577" s="144">
        <f>IF(N577="zákl. přenesená",J577,0)</f>
        <v>0</v>
      </c>
      <c r="BH577" s="144">
        <f>IF(N577="sníž. přenesená",J577,0)</f>
        <v>0</v>
      </c>
      <c r="BI577" s="144">
        <f>IF(N577="nulová",J577,0)</f>
        <v>0</v>
      </c>
      <c r="BJ577" s="18" t="s">
        <v>87</v>
      </c>
      <c r="BK577" s="144">
        <f>ROUND(I577*H577,2)</f>
        <v>0</v>
      </c>
      <c r="BL577" s="18" t="s">
        <v>143</v>
      </c>
      <c r="BM577" s="143" t="s">
        <v>661</v>
      </c>
    </row>
    <row r="578" spans="2:47" s="1" customFormat="1" ht="11.25">
      <c r="B578" s="33"/>
      <c r="D578" s="145" t="s">
        <v>145</v>
      </c>
      <c r="F578" s="146" t="s">
        <v>662</v>
      </c>
      <c r="I578" s="147"/>
      <c r="L578" s="33"/>
      <c r="M578" s="148"/>
      <c r="T578" s="54"/>
      <c r="AT578" s="18" t="s">
        <v>145</v>
      </c>
      <c r="AU578" s="18" t="s">
        <v>87</v>
      </c>
    </row>
    <row r="579" spans="2:63" s="11" customFormat="1" ht="25.9" customHeight="1">
      <c r="B579" s="120"/>
      <c r="D579" s="121" t="s">
        <v>73</v>
      </c>
      <c r="E579" s="122" t="s">
        <v>663</v>
      </c>
      <c r="F579" s="122" t="s">
        <v>664</v>
      </c>
      <c r="I579" s="123"/>
      <c r="J579" s="124">
        <f>BK579</f>
        <v>0</v>
      </c>
      <c r="L579" s="120"/>
      <c r="M579" s="125"/>
      <c r="P579" s="126">
        <f>P580+P589+P639+P709+P754</f>
        <v>0</v>
      </c>
      <c r="R579" s="126">
        <f>R580+R589+R639+R709+R754</f>
        <v>8.830232559999999</v>
      </c>
      <c r="T579" s="127">
        <f>T580+T589+T639+T709+T754</f>
        <v>6.302954799999999</v>
      </c>
      <c r="AR579" s="121" t="s">
        <v>87</v>
      </c>
      <c r="AT579" s="128" t="s">
        <v>73</v>
      </c>
      <c r="AU579" s="128" t="s">
        <v>74</v>
      </c>
      <c r="AY579" s="121" t="s">
        <v>135</v>
      </c>
      <c r="BK579" s="129">
        <f>BK580+BK589+BK639+BK709+BK754</f>
        <v>0</v>
      </c>
    </row>
    <row r="580" spans="2:63" s="11" customFormat="1" ht="22.9" customHeight="1">
      <c r="B580" s="120"/>
      <c r="D580" s="121" t="s">
        <v>73</v>
      </c>
      <c r="E580" s="130" t="s">
        <v>665</v>
      </c>
      <c r="F580" s="130" t="s">
        <v>666</v>
      </c>
      <c r="I580" s="123"/>
      <c r="J580" s="131">
        <f>BK580</f>
        <v>0</v>
      </c>
      <c r="L580" s="120"/>
      <c r="M580" s="125"/>
      <c r="P580" s="126">
        <f>SUM(P581:P588)</f>
        <v>0</v>
      </c>
      <c r="R580" s="126">
        <f>SUM(R581:R588)</f>
        <v>0</v>
      </c>
      <c r="T580" s="127">
        <f>SUM(T581:T588)</f>
        <v>0</v>
      </c>
      <c r="AR580" s="121" t="s">
        <v>87</v>
      </c>
      <c r="AT580" s="128" t="s">
        <v>73</v>
      </c>
      <c r="AU580" s="128" t="s">
        <v>81</v>
      </c>
      <c r="AY580" s="121" t="s">
        <v>135</v>
      </c>
      <c r="BK580" s="129">
        <f>SUM(BK581:BK588)</f>
        <v>0</v>
      </c>
    </row>
    <row r="581" spans="2:65" s="1" customFormat="1" ht="16.5" customHeight="1">
      <c r="B581" s="33"/>
      <c r="C581" s="132" t="s">
        <v>667</v>
      </c>
      <c r="D581" s="132" t="s">
        <v>138</v>
      </c>
      <c r="E581" s="133" t="s">
        <v>668</v>
      </c>
      <c r="F581" s="134" t="s">
        <v>669</v>
      </c>
      <c r="G581" s="135" t="s">
        <v>213</v>
      </c>
      <c r="H581" s="136">
        <v>131.3</v>
      </c>
      <c r="I581" s="137"/>
      <c r="J581" s="138">
        <f>ROUND(I581*H581,2)</f>
        <v>0</v>
      </c>
      <c r="K581" s="134" t="s">
        <v>19</v>
      </c>
      <c r="L581" s="33"/>
      <c r="M581" s="139" t="s">
        <v>19</v>
      </c>
      <c r="N581" s="140" t="s">
        <v>46</v>
      </c>
      <c r="P581" s="141">
        <f>O581*H581</f>
        <v>0</v>
      </c>
      <c r="Q581" s="141">
        <v>0</v>
      </c>
      <c r="R581" s="141">
        <f>Q581*H581</f>
        <v>0</v>
      </c>
      <c r="S581" s="141">
        <v>0</v>
      </c>
      <c r="T581" s="142">
        <f>S581*H581</f>
        <v>0</v>
      </c>
      <c r="AR581" s="143" t="s">
        <v>143</v>
      </c>
      <c r="AT581" s="143" t="s">
        <v>138</v>
      </c>
      <c r="AU581" s="143" t="s">
        <v>87</v>
      </c>
      <c r="AY581" s="18" t="s">
        <v>135</v>
      </c>
      <c r="BE581" s="144">
        <f>IF(N581="základní",J581,0)</f>
        <v>0</v>
      </c>
      <c r="BF581" s="144">
        <f>IF(N581="snížená",J581,0)</f>
        <v>0</v>
      </c>
      <c r="BG581" s="144">
        <f>IF(N581="zákl. přenesená",J581,0)</f>
        <v>0</v>
      </c>
      <c r="BH581" s="144">
        <f>IF(N581="sníž. přenesená",J581,0)</f>
        <v>0</v>
      </c>
      <c r="BI581" s="144">
        <f>IF(N581="nulová",J581,0)</f>
        <v>0</v>
      </c>
      <c r="BJ581" s="18" t="s">
        <v>87</v>
      </c>
      <c r="BK581" s="144">
        <f>ROUND(I581*H581,2)</f>
        <v>0</v>
      </c>
      <c r="BL581" s="18" t="s">
        <v>143</v>
      </c>
      <c r="BM581" s="143" t="s">
        <v>670</v>
      </c>
    </row>
    <row r="582" spans="2:51" s="13" customFormat="1" ht="11.25">
      <c r="B582" s="156"/>
      <c r="D582" s="150" t="s">
        <v>147</v>
      </c>
      <c r="E582" s="157" t="s">
        <v>19</v>
      </c>
      <c r="F582" s="158" t="s">
        <v>671</v>
      </c>
      <c r="H582" s="159">
        <v>66.44</v>
      </c>
      <c r="I582" s="160"/>
      <c r="L582" s="156"/>
      <c r="M582" s="161"/>
      <c r="T582" s="162"/>
      <c r="AT582" s="157" t="s">
        <v>147</v>
      </c>
      <c r="AU582" s="157" t="s">
        <v>87</v>
      </c>
      <c r="AV582" s="13" t="s">
        <v>87</v>
      </c>
      <c r="AW582" s="13" t="s">
        <v>35</v>
      </c>
      <c r="AX582" s="13" t="s">
        <v>74</v>
      </c>
      <c r="AY582" s="157" t="s">
        <v>135</v>
      </c>
    </row>
    <row r="583" spans="2:51" s="13" customFormat="1" ht="11.25">
      <c r="B583" s="156"/>
      <c r="D583" s="150" t="s">
        <v>147</v>
      </c>
      <c r="E583" s="157" t="s">
        <v>19</v>
      </c>
      <c r="F583" s="158" t="s">
        <v>672</v>
      </c>
      <c r="H583" s="159">
        <v>64.86</v>
      </c>
      <c r="I583" s="160"/>
      <c r="L583" s="156"/>
      <c r="M583" s="161"/>
      <c r="T583" s="162"/>
      <c r="AT583" s="157" t="s">
        <v>147</v>
      </c>
      <c r="AU583" s="157" t="s">
        <v>87</v>
      </c>
      <c r="AV583" s="13" t="s">
        <v>87</v>
      </c>
      <c r="AW583" s="13" t="s">
        <v>35</v>
      </c>
      <c r="AX583" s="13" t="s">
        <v>74</v>
      </c>
      <c r="AY583" s="157" t="s">
        <v>135</v>
      </c>
    </row>
    <row r="584" spans="2:51" s="14" customFormat="1" ht="11.25">
      <c r="B584" s="163"/>
      <c r="D584" s="150" t="s">
        <v>147</v>
      </c>
      <c r="E584" s="164" t="s">
        <v>19</v>
      </c>
      <c r="F584" s="165" t="s">
        <v>151</v>
      </c>
      <c r="H584" s="166">
        <v>131.3</v>
      </c>
      <c r="I584" s="167"/>
      <c r="L584" s="163"/>
      <c r="M584" s="168"/>
      <c r="T584" s="169"/>
      <c r="AT584" s="164" t="s">
        <v>147</v>
      </c>
      <c r="AU584" s="164" t="s">
        <v>87</v>
      </c>
      <c r="AV584" s="14" t="s">
        <v>143</v>
      </c>
      <c r="AW584" s="14" t="s">
        <v>35</v>
      </c>
      <c r="AX584" s="14" t="s">
        <v>81</v>
      </c>
      <c r="AY584" s="164" t="s">
        <v>135</v>
      </c>
    </row>
    <row r="585" spans="2:65" s="1" customFormat="1" ht="24.2" customHeight="1">
      <c r="B585" s="33"/>
      <c r="C585" s="132" t="s">
        <v>673</v>
      </c>
      <c r="D585" s="132" t="s">
        <v>138</v>
      </c>
      <c r="E585" s="133" t="s">
        <v>674</v>
      </c>
      <c r="F585" s="134" t="s">
        <v>675</v>
      </c>
      <c r="G585" s="135" t="s">
        <v>213</v>
      </c>
      <c r="H585" s="136">
        <v>201.75</v>
      </c>
      <c r="I585" s="137"/>
      <c r="J585" s="138">
        <f>ROUND(I585*H585,2)</f>
        <v>0</v>
      </c>
      <c r="K585" s="134" t="s">
        <v>19</v>
      </c>
      <c r="L585" s="33"/>
      <c r="M585" s="139" t="s">
        <v>19</v>
      </c>
      <c r="N585" s="140" t="s">
        <v>46</v>
      </c>
      <c r="P585" s="141">
        <f>O585*H585</f>
        <v>0</v>
      </c>
      <c r="Q585" s="141">
        <v>0</v>
      </c>
      <c r="R585" s="141">
        <f>Q585*H585</f>
        <v>0</v>
      </c>
      <c r="S585" s="141">
        <v>0</v>
      </c>
      <c r="T585" s="142">
        <f>S585*H585</f>
        <v>0</v>
      </c>
      <c r="AR585" s="143" t="s">
        <v>143</v>
      </c>
      <c r="AT585" s="143" t="s">
        <v>138</v>
      </c>
      <c r="AU585" s="143" t="s">
        <v>87</v>
      </c>
      <c r="AY585" s="18" t="s">
        <v>135</v>
      </c>
      <c r="BE585" s="144">
        <f>IF(N585="základní",J585,0)</f>
        <v>0</v>
      </c>
      <c r="BF585" s="144">
        <f>IF(N585="snížená",J585,0)</f>
        <v>0</v>
      </c>
      <c r="BG585" s="144">
        <f>IF(N585="zákl. přenesená",J585,0)</f>
        <v>0</v>
      </c>
      <c r="BH585" s="144">
        <f>IF(N585="sníž. přenesená",J585,0)</f>
        <v>0</v>
      </c>
      <c r="BI585" s="144">
        <f>IF(N585="nulová",J585,0)</f>
        <v>0</v>
      </c>
      <c r="BJ585" s="18" t="s">
        <v>87</v>
      </c>
      <c r="BK585" s="144">
        <f>ROUND(I585*H585,2)</f>
        <v>0</v>
      </c>
      <c r="BL585" s="18" t="s">
        <v>143</v>
      </c>
      <c r="BM585" s="143" t="s">
        <v>676</v>
      </c>
    </row>
    <row r="586" spans="2:51" s="13" customFormat="1" ht="11.25">
      <c r="B586" s="156"/>
      <c r="D586" s="150" t="s">
        <v>147</v>
      </c>
      <c r="E586" s="157" t="s">
        <v>19</v>
      </c>
      <c r="F586" s="158" t="s">
        <v>677</v>
      </c>
      <c r="H586" s="159">
        <v>100.38</v>
      </c>
      <c r="I586" s="160"/>
      <c r="L586" s="156"/>
      <c r="M586" s="161"/>
      <c r="T586" s="162"/>
      <c r="AT586" s="157" t="s">
        <v>147</v>
      </c>
      <c r="AU586" s="157" t="s">
        <v>87</v>
      </c>
      <c r="AV586" s="13" t="s">
        <v>87</v>
      </c>
      <c r="AW586" s="13" t="s">
        <v>35</v>
      </c>
      <c r="AX586" s="13" t="s">
        <v>74</v>
      </c>
      <c r="AY586" s="157" t="s">
        <v>135</v>
      </c>
    </row>
    <row r="587" spans="2:51" s="13" customFormat="1" ht="11.25">
      <c r="B587" s="156"/>
      <c r="D587" s="150" t="s">
        <v>147</v>
      </c>
      <c r="E587" s="157" t="s">
        <v>19</v>
      </c>
      <c r="F587" s="158" t="s">
        <v>678</v>
      </c>
      <c r="H587" s="159">
        <v>101.37</v>
      </c>
      <c r="I587" s="160"/>
      <c r="L587" s="156"/>
      <c r="M587" s="161"/>
      <c r="T587" s="162"/>
      <c r="AT587" s="157" t="s">
        <v>147</v>
      </c>
      <c r="AU587" s="157" t="s">
        <v>87</v>
      </c>
      <c r="AV587" s="13" t="s">
        <v>87</v>
      </c>
      <c r="AW587" s="13" t="s">
        <v>35</v>
      </c>
      <c r="AX587" s="13" t="s">
        <v>74</v>
      </c>
      <c r="AY587" s="157" t="s">
        <v>135</v>
      </c>
    </row>
    <row r="588" spans="2:51" s="14" customFormat="1" ht="11.25">
      <c r="B588" s="163"/>
      <c r="D588" s="150" t="s">
        <v>147</v>
      </c>
      <c r="E588" s="164" t="s">
        <v>19</v>
      </c>
      <c r="F588" s="165" t="s">
        <v>151</v>
      </c>
      <c r="H588" s="166">
        <v>201.75</v>
      </c>
      <c r="I588" s="167"/>
      <c r="L588" s="163"/>
      <c r="M588" s="168"/>
      <c r="T588" s="169"/>
      <c r="AT588" s="164" t="s">
        <v>147</v>
      </c>
      <c r="AU588" s="164" t="s">
        <v>87</v>
      </c>
      <c r="AV588" s="14" t="s">
        <v>143</v>
      </c>
      <c r="AW588" s="14" t="s">
        <v>35</v>
      </c>
      <c r="AX588" s="14" t="s">
        <v>81</v>
      </c>
      <c r="AY588" s="164" t="s">
        <v>135</v>
      </c>
    </row>
    <row r="589" spans="2:63" s="11" customFormat="1" ht="22.9" customHeight="1">
      <c r="B589" s="120"/>
      <c r="D589" s="121" t="s">
        <v>73</v>
      </c>
      <c r="E589" s="130" t="s">
        <v>679</v>
      </c>
      <c r="F589" s="130" t="s">
        <v>680</v>
      </c>
      <c r="I589" s="123"/>
      <c r="J589" s="131">
        <f>BK589</f>
        <v>0</v>
      </c>
      <c r="L589" s="120"/>
      <c r="M589" s="125"/>
      <c r="P589" s="126">
        <f>SUM(P590:P638)</f>
        <v>0</v>
      </c>
      <c r="R589" s="126">
        <f>SUM(R590:R638)</f>
        <v>0.6531256</v>
      </c>
      <c r="T589" s="127">
        <f>SUM(T590:T638)</f>
        <v>1.6113548</v>
      </c>
      <c r="AR589" s="121" t="s">
        <v>87</v>
      </c>
      <c r="AT589" s="128" t="s">
        <v>73</v>
      </c>
      <c r="AU589" s="128" t="s">
        <v>81</v>
      </c>
      <c r="AY589" s="121" t="s">
        <v>135</v>
      </c>
      <c r="BK589" s="129">
        <f>SUM(BK590:BK638)</f>
        <v>0</v>
      </c>
    </row>
    <row r="590" spans="2:65" s="1" customFormat="1" ht="16.5" customHeight="1">
      <c r="B590" s="33"/>
      <c r="C590" s="132" t="s">
        <v>681</v>
      </c>
      <c r="D590" s="132" t="s">
        <v>138</v>
      </c>
      <c r="E590" s="133" t="s">
        <v>682</v>
      </c>
      <c r="F590" s="134" t="s">
        <v>683</v>
      </c>
      <c r="G590" s="135" t="s">
        <v>156</v>
      </c>
      <c r="H590" s="136">
        <v>5.6</v>
      </c>
      <c r="I590" s="137"/>
      <c r="J590" s="138">
        <f>ROUND(I590*H590,2)</f>
        <v>0</v>
      </c>
      <c r="K590" s="134" t="s">
        <v>19</v>
      </c>
      <c r="L590" s="33"/>
      <c r="M590" s="139" t="s">
        <v>19</v>
      </c>
      <c r="N590" s="140" t="s">
        <v>46</v>
      </c>
      <c r="P590" s="141">
        <f>O590*H590</f>
        <v>0</v>
      </c>
      <c r="Q590" s="141">
        <v>0</v>
      </c>
      <c r="R590" s="141">
        <f>Q590*H590</f>
        <v>0</v>
      </c>
      <c r="S590" s="141">
        <v>0.00312</v>
      </c>
      <c r="T590" s="142">
        <f>S590*H590</f>
        <v>0.017471999999999998</v>
      </c>
      <c r="AR590" s="143" t="s">
        <v>314</v>
      </c>
      <c r="AT590" s="143" t="s">
        <v>138</v>
      </c>
      <c r="AU590" s="143" t="s">
        <v>87</v>
      </c>
      <c r="AY590" s="18" t="s">
        <v>135</v>
      </c>
      <c r="BE590" s="144">
        <f>IF(N590="základní",J590,0)</f>
        <v>0</v>
      </c>
      <c r="BF590" s="144">
        <f>IF(N590="snížená",J590,0)</f>
        <v>0</v>
      </c>
      <c r="BG590" s="144">
        <f>IF(N590="zákl. přenesená",J590,0)</f>
        <v>0</v>
      </c>
      <c r="BH590" s="144">
        <f>IF(N590="sníž. přenesená",J590,0)</f>
        <v>0</v>
      </c>
      <c r="BI590" s="144">
        <f>IF(N590="nulová",J590,0)</f>
        <v>0</v>
      </c>
      <c r="BJ590" s="18" t="s">
        <v>87</v>
      </c>
      <c r="BK590" s="144">
        <f>ROUND(I590*H590,2)</f>
        <v>0</v>
      </c>
      <c r="BL590" s="18" t="s">
        <v>314</v>
      </c>
      <c r="BM590" s="143" t="s">
        <v>684</v>
      </c>
    </row>
    <row r="591" spans="2:51" s="12" customFormat="1" ht="11.25">
      <c r="B591" s="149"/>
      <c r="D591" s="150" t="s">
        <v>147</v>
      </c>
      <c r="E591" s="151" t="s">
        <v>19</v>
      </c>
      <c r="F591" s="152" t="s">
        <v>685</v>
      </c>
      <c r="H591" s="151" t="s">
        <v>19</v>
      </c>
      <c r="I591" s="153"/>
      <c r="L591" s="149"/>
      <c r="M591" s="154"/>
      <c r="T591" s="155"/>
      <c r="AT591" s="151" t="s">
        <v>147</v>
      </c>
      <c r="AU591" s="151" t="s">
        <v>87</v>
      </c>
      <c r="AV591" s="12" t="s">
        <v>81</v>
      </c>
      <c r="AW591" s="12" t="s">
        <v>35</v>
      </c>
      <c r="AX591" s="12" t="s">
        <v>74</v>
      </c>
      <c r="AY591" s="151" t="s">
        <v>135</v>
      </c>
    </row>
    <row r="592" spans="2:51" s="13" customFormat="1" ht="11.25">
      <c r="B592" s="156"/>
      <c r="D592" s="150" t="s">
        <v>147</v>
      </c>
      <c r="E592" s="157" t="s">
        <v>19</v>
      </c>
      <c r="F592" s="158" t="s">
        <v>686</v>
      </c>
      <c r="H592" s="159">
        <v>0.6</v>
      </c>
      <c r="I592" s="160"/>
      <c r="L592" s="156"/>
      <c r="M592" s="161"/>
      <c r="T592" s="162"/>
      <c r="AT592" s="157" t="s">
        <v>147</v>
      </c>
      <c r="AU592" s="157" t="s">
        <v>87</v>
      </c>
      <c r="AV592" s="13" t="s">
        <v>87</v>
      </c>
      <c r="AW592" s="13" t="s">
        <v>35</v>
      </c>
      <c r="AX592" s="13" t="s">
        <v>74</v>
      </c>
      <c r="AY592" s="157" t="s">
        <v>135</v>
      </c>
    </row>
    <row r="593" spans="2:51" s="13" customFormat="1" ht="11.25">
      <c r="B593" s="156"/>
      <c r="D593" s="150" t="s">
        <v>147</v>
      </c>
      <c r="E593" s="157" t="s">
        <v>19</v>
      </c>
      <c r="F593" s="158" t="s">
        <v>687</v>
      </c>
      <c r="H593" s="159">
        <v>5</v>
      </c>
      <c r="I593" s="160"/>
      <c r="L593" s="156"/>
      <c r="M593" s="161"/>
      <c r="T593" s="162"/>
      <c r="AT593" s="157" t="s">
        <v>147</v>
      </c>
      <c r="AU593" s="157" t="s">
        <v>87</v>
      </c>
      <c r="AV593" s="13" t="s">
        <v>87</v>
      </c>
      <c r="AW593" s="13" t="s">
        <v>35</v>
      </c>
      <c r="AX593" s="13" t="s">
        <v>74</v>
      </c>
      <c r="AY593" s="157" t="s">
        <v>135</v>
      </c>
    </row>
    <row r="594" spans="2:51" s="14" customFormat="1" ht="11.25">
      <c r="B594" s="163"/>
      <c r="D594" s="150" t="s">
        <v>147</v>
      </c>
      <c r="E594" s="164" t="s">
        <v>19</v>
      </c>
      <c r="F594" s="165" t="s">
        <v>151</v>
      </c>
      <c r="H594" s="166">
        <v>5.6</v>
      </c>
      <c r="I594" s="167"/>
      <c r="L594" s="163"/>
      <c r="M594" s="168"/>
      <c r="T594" s="169"/>
      <c r="AT594" s="164" t="s">
        <v>147</v>
      </c>
      <c r="AU594" s="164" t="s">
        <v>87</v>
      </c>
      <c r="AV594" s="14" t="s">
        <v>143</v>
      </c>
      <c r="AW594" s="14" t="s">
        <v>35</v>
      </c>
      <c r="AX594" s="14" t="s">
        <v>81</v>
      </c>
      <c r="AY594" s="164" t="s">
        <v>135</v>
      </c>
    </row>
    <row r="595" spans="2:65" s="1" customFormat="1" ht="16.5" customHeight="1">
      <c r="B595" s="33"/>
      <c r="C595" s="132" t="s">
        <v>688</v>
      </c>
      <c r="D595" s="132" t="s">
        <v>138</v>
      </c>
      <c r="E595" s="133" t="s">
        <v>689</v>
      </c>
      <c r="F595" s="134" t="s">
        <v>690</v>
      </c>
      <c r="G595" s="135" t="s">
        <v>213</v>
      </c>
      <c r="H595" s="136">
        <v>353.64</v>
      </c>
      <c r="I595" s="137"/>
      <c r="J595" s="138">
        <f>ROUND(I595*H595,2)</f>
        <v>0</v>
      </c>
      <c r="K595" s="134" t="s">
        <v>142</v>
      </c>
      <c r="L595" s="33"/>
      <c r="M595" s="139" t="s">
        <v>19</v>
      </c>
      <c r="N595" s="140" t="s">
        <v>46</v>
      </c>
      <c r="P595" s="141">
        <f>O595*H595</f>
        <v>0</v>
      </c>
      <c r="Q595" s="141">
        <v>0</v>
      </c>
      <c r="R595" s="141">
        <f>Q595*H595</f>
        <v>0</v>
      </c>
      <c r="S595" s="141">
        <v>0.00167</v>
      </c>
      <c r="T595" s="142">
        <f>S595*H595</f>
        <v>0.5905788</v>
      </c>
      <c r="AR595" s="143" t="s">
        <v>314</v>
      </c>
      <c r="AT595" s="143" t="s">
        <v>138</v>
      </c>
      <c r="AU595" s="143" t="s">
        <v>87</v>
      </c>
      <c r="AY595" s="18" t="s">
        <v>135</v>
      </c>
      <c r="BE595" s="144">
        <f>IF(N595="základní",J595,0)</f>
        <v>0</v>
      </c>
      <c r="BF595" s="144">
        <f>IF(N595="snížená",J595,0)</f>
        <v>0</v>
      </c>
      <c r="BG595" s="144">
        <f>IF(N595="zákl. přenesená",J595,0)</f>
        <v>0</v>
      </c>
      <c r="BH595" s="144">
        <f>IF(N595="sníž. přenesená",J595,0)</f>
        <v>0</v>
      </c>
      <c r="BI595" s="144">
        <f>IF(N595="nulová",J595,0)</f>
        <v>0</v>
      </c>
      <c r="BJ595" s="18" t="s">
        <v>87</v>
      </c>
      <c r="BK595" s="144">
        <f>ROUND(I595*H595,2)</f>
        <v>0</v>
      </c>
      <c r="BL595" s="18" t="s">
        <v>314</v>
      </c>
      <c r="BM595" s="143" t="s">
        <v>691</v>
      </c>
    </row>
    <row r="596" spans="2:47" s="1" customFormat="1" ht="11.25">
      <c r="B596" s="33"/>
      <c r="D596" s="145" t="s">
        <v>145</v>
      </c>
      <c r="F596" s="146" t="s">
        <v>692</v>
      </c>
      <c r="I596" s="147"/>
      <c r="L596" s="33"/>
      <c r="M596" s="148"/>
      <c r="T596" s="54"/>
      <c r="AT596" s="18" t="s">
        <v>145</v>
      </c>
      <c r="AU596" s="18" t="s">
        <v>87</v>
      </c>
    </row>
    <row r="597" spans="2:51" s="12" customFormat="1" ht="11.25">
      <c r="B597" s="149"/>
      <c r="D597" s="150" t="s">
        <v>147</v>
      </c>
      <c r="E597" s="151" t="s">
        <v>19</v>
      </c>
      <c r="F597" s="152" t="s">
        <v>693</v>
      </c>
      <c r="H597" s="151" t="s">
        <v>19</v>
      </c>
      <c r="I597" s="153"/>
      <c r="L597" s="149"/>
      <c r="M597" s="154"/>
      <c r="T597" s="155"/>
      <c r="AT597" s="151" t="s">
        <v>147</v>
      </c>
      <c r="AU597" s="151" t="s">
        <v>87</v>
      </c>
      <c r="AV597" s="12" t="s">
        <v>81</v>
      </c>
      <c r="AW597" s="12" t="s">
        <v>35</v>
      </c>
      <c r="AX597" s="12" t="s">
        <v>74</v>
      </c>
      <c r="AY597" s="151" t="s">
        <v>135</v>
      </c>
    </row>
    <row r="598" spans="2:51" s="13" customFormat="1" ht="11.25">
      <c r="B598" s="156"/>
      <c r="D598" s="150" t="s">
        <v>147</v>
      </c>
      <c r="E598" s="157" t="s">
        <v>19</v>
      </c>
      <c r="F598" s="158" t="s">
        <v>694</v>
      </c>
      <c r="H598" s="159">
        <v>0.92</v>
      </c>
      <c r="I598" s="160"/>
      <c r="L598" s="156"/>
      <c r="M598" s="161"/>
      <c r="T598" s="162"/>
      <c r="AT598" s="157" t="s">
        <v>147</v>
      </c>
      <c r="AU598" s="157" t="s">
        <v>87</v>
      </c>
      <c r="AV598" s="13" t="s">
        <v>87</v>
      </c>
      <c r="AW598" s="13" t="s">
        <v>35</v>
      </c>
      <c r="AX598" s="13" t="s">
        <v>74</v>
      </c>
      <c r="AY598" s="157" t="s">
        <v>135</v>
      </c>
    </row>
    <row r="599" spans="2:51" s="13" customFormat="1" ht="11.25">
      <c r="B599" s="156"/>
      <c r="D599" s="150" t="s">
        <v>147</v>
      </c>
      <c r="E599" s="157" t="s">
        <v>19</v>
      </c>
      <c r="F599" s="158" t="s">
        <v>695</v>
      </c>
      <c r="H599" s="159">
        <v>7.68</v>
      </c>
      <c r="I599" s="160"/>
      <c r="L599" s="156"/>
      <c r="M599" s="161"/>
      <c r="T599" s="162"/>
      <c r="AT599" s="157" t="s">
        <v>147</v>
      </c>
      <c r="AU599" s="157" t="s">
        <v>87</v>
      </c>
      <c r="AV599" s="13" t="s">
        <v>87</v>
      </c>
      <c r="AW599" s="13" t="s">
        <v>35</v>
      </c>
      <c r="AX599" s="13" t="s">
        <v>74</v>
      </c>
      <c r="AY599" s="157" t="s">
        <v>135</v>
      </c>
    </row>
    <row r="600" spans="2:51" s="13" customFormat="1" ht="11.25">
      <c r="B600" s="156"/>
      <c r="D600" s="150" t="s">
        <v>147</v>
      </c>
      <c r="E600" s="157" t="s">
        <v>19</v>
      </c>
      <c r="F600" s="158" t="s">
        <v>696</v>
      </c>
      <c r="H600" s="159">
        <v>14.6</v>
      </c>
      <c r="I600" s="160"/>
      <c r="L600" s="156"/>
      <c r="M600" s="161"/>
      <c r="T600" s="162"/>
      <c r="AT600" s="157" t="s">
        <v>147</v>
      </c>
      <c r="AU600" s="157" t="s">
        <v>87</v>
      </c>
      <c r="AV600" s="13" t="s">
        <v>87</v>
      </c>
      <c r="AW600" s="13" t="s">
        <v>35</v>
      </c>
      <c r="AX600" s="13" t="s">
        <v>74</v>
      </c>
      <c r="AY600" s="157" t="s">
        <v>135</v>
      </c>
    </row>
    <row r="601" spans="2:51" s="13" customFormat="1" ht="11.25">
      <c r="B601" s="156"/>
      <c r="D601" s="150" t="s">
        <v>147</v>
      </c>
      <c r="E601" s="157" t="s">
        <v>19</v>
      </c>
      <c r="F601" s="158" t="s">
        <v>697</v>
      </c>
      <c r="H601" s="159">
        <v>66.88</v>
      </c>
      <c r="I601" s="160"/>
      <c r="L601" s="156"/>
      <c r="M601" s="161"/>
      <c r="T601" s="162"/>
      <c r="AT601" s="157" t="s">
        <v>147</v>
      </c>
      <c r="AU601" s="157" t="s">
        <v>87</v>
      </c>
      <c r="AV601" s="13" t="s">
        <v>87</v>
      </c>
      <c r="AW601" s="13" t="s">
        <v>35</v>
      </c>
      <c r="AX601" s="13" t="s">
        <v>74</v>
      </c>
      <c r="AY601" s="157" t="s">
        <v>135</v>
      </c>
    </row>
    <row r="602" spans="2:51" s="13" customFormat="1" ht="11.25">
      <c r="B602" s="156"/>
      <c r="D602" s="150" t="s">
        <v>147</v>
      </c>
      <c r="E602" s="157" t="s">
        <v>19</v>
      </c>
      <c r="F602" s="158" t="s">
        <v>698</v>
      </c>
      <c r="H602" s="159">
        <v>240.9</v>
      </c>
      <c r="I602" s="160"/>
      <c r="L602" s="156"/>
      <c r="M602" s="161"/>
      <c r="T602" s="162"/>
      <c r="AT602" s="157" t="s">
        <v>147</v>
      </c>
      <c r="AU602" s="157" t="s">
        <v>87</v>
      </c>
      <c r="AV602" s="13" t="s">
        <v>87</v>
      </c>
      <c r="AW602" s="13" t="s">
        <v>35</v>
      </c>
      <c r="AX602" s="13" t="s">
        <v>74</v>
      </c>
      <c r="AY602" s="157" t="s">
        <v>135</v>
      </c>
    </row>
    <row r="603" spans="2:51" s="13" customFormat="1" ht="11.25">
      <c r="B603" s="156"/>
      <c r="D603" s="150" t="s">
        <v>147</v>
      </c>
      <c r="E603" s="157" t="s">
        <v>19</v>
      </c>
      <c r="F603" s="158" t="s">
        <v>699</v>
      </c>
      <c r="H603" s="159">
        <v>22.66</v>
      </c>
      <c r="I603" s="160"/>
      <c r="L603" s="156"/>
      <c r="M603" s="161"/>
      <c r="T603" s="162"/>
      <c r="AT603" s="157" t="s">
        <v>147</v>
      </c>
      <c r="AU603" s="157" t="s">
        <v>87</v>
      </c>
      <c r="AV603" s="13" t="s">
        <v>87</v>
      </c>
      <c r="AW603" s="13" t="s">
        <v>35</v>
      </c>
      <c r="AX603" s="13" t="s">
        <v>74</v>
      </c>
      <c r="AY603" s="157" t="s">
        <v>135</v>
      </c>
    </row>
    <row r="604" spans="2:51" s="14" customFormat="1" ht="11.25">
      <c r="B604" s="163"/>
      <c r="D604" s="150" t="s">
        <v>147</v>
      </c>
      <c r="E604" s="164" t="s">
        <v>19</v>
      </c>
      <c r="F604" s="165" t="s">
        <v>151</v>
      </c>
      <c r="H604" s="166">
        <v>353.64000000000004</v>
      </c>
      <c r="I604" s="167"/>
      <c r="L604" s="163"/>
      <c r="M604" s="168"/>
      <c r="T604" s="169"/>
      <c r="AT604" s="164" t="s">
        <v>147</v>
      </c>
      <c r="AU604" s="164" t="s">
        <v>87</v>
      </c>
      <c r="AV604" s="14" t="s">
        <v>143</v>
      </c>
      <c r="AW604" s="14" t="s">
        <v>35</v>
      </c>
      <c r="AX604" s="14" t="s">
        <v>81</v>
      </c>
      <c r="AY604" s="164" t="s">
        <v>135</v>
      </c>
    </row>
    <row r="605" spans="2:65" s="1" customFormat="1" ht="16.5" customHeight="1">
      <c r="B605" s="33"/>
      <c r="C605" s="132" t="s">
        <v>700</v>
      </c>
      <c r="D605" s="132" t="s">
        <v>138</v>
      </c>
      <c r="E605" s="133" t="s">
        <v>701</v>
      </c>
      <c r="F605" s="134" t="s">
        <v>702</v>
      </c>
      <c r="G605" s="135" t="s">
        <v>213</v>
      </c>
      <c r="H605" s="136">
        <v>255.2</v>
      </c>
      <c r="I605" s="137"/>
      <c r="J605" s="138">
        <f>ROUND(I605*H605,2)</f>
        <v>0</v>
      </c>
      <c r="K605" s="134" t="s">
        <v>19</v>
      </c>
      <c r="L605" s="33"/>
      <c r="M605" s="139" t="s">
        <v>19</v>
      </c>
      <c r="N605" s="140" t="s">
        <v>46</v>
      </c>
      <c r="P605" s="141">
        <f>O605*H605</f>
        <v>0</v>
      </c>
      <c r="Q605" s="141">
        <v>0</v>
      </c>
      <c r="R605" s="141">
        <f>Q605*H605</f>
        <v>0</v>
      </c>
      <c r="S605" s="141">
        <v>0.00177</v>
      </c>
      <c r="T605" s="142">
        <f>S605*H605</f>
        <v>0.451704</v>
      </c>
      <c r="AR605" s="143" t="s">
        <v>314</v>
      </c>
      <c r="AT605" s="143" t="s">
        <v>138</v>
      </c>
      <c r="AU605" s="143" t="s">
        <v>87</v>
      </c>
      <c r="AY605" s="18" t="s">
        <v>135</v>
      </c>
      <c r="BE605" s="144">
        <f>IF(N605="základní",J605,0)</f>
        <v>0</v>
      </c>
      <c r="BF605" s="144">
        <f>IF(N605="snížená",J605,0)</f>
        <v>0</v>
      </c>
      <c r="BG605" s="144">
        <f>IF(N605="zákl. přenesená",J605,0)</f>
        <v>0</v>
      </c>
      <c r="BH605" s="144">
        <f>IF(N605="sníž. přenesená",J605,0)</f>
        <v>0</v>
      </c>
      <c r="BI605" s="144">
        <f>IF(N605="nulová",J605,0)</f>
        <v>0</v>
      </c>
      <c r="BJ605" s="18" t="s">
        <v>87</v>
      </c>
      <c r="BK605" s="144">
        <f>ROUND(I605*H605,2)</f>
        <v>0</v>
      </c>
      <c r="BL605" s="18" t="s">
        <v>314</v>
      </c>
      <c r="BM605" s="143" t="s">
        <v>703</v>
      </c>
    </row>
    <row r="606" spans="2:51" s="12" customFormat="1" ht="11.25">
      <c r="B606" s="149"/>
      <c r="D606" s="150" t="s">
        <v>147</v>
      </c>
      <c r="E606" s="151" t="s">
        <v>19</v>
      </c>
      <c r="F606" s="152" t="s">
        <v>704</v>
      </c>
      <c r="H606" s="151" t="s">
        <v>19</v>
      </c>
      <c r="I606" s="153"/>
      <c r="L606" s="149"/>
      <c r="M606" s="154"/>
      <c r="T606" s="155"/>
      <c r="AT606" s="151" t="s">
        <v>147</v>
      </c>
      <c r="AU606" s="151" t="s">
        <v>87</v>
      </c>
      <c r="AV606" s="12" t="s">
        <v>81</v>
      </c>
      <c r="AW606" s="12" t="s">
        <v>35</v>
      </c>
      <c r="AX606" s="12" t="s">
        <v>74</v>
      </c>
      <c r="AY606" s="151" t="s">
        <v>135</v>
      </c>
    </row>
    <row r="607" spans="2:51" s="13" customFormat="1" ht="11.25">
      <c r="B607" s="156"/>
      <c r="D607" s="150" t="s">
        <v>147</v>
      </c>
      <c r="E607" s="157" t="s">
        <v>19</v>
      </c>
      <c r="F607" s="158" t="s">
        <v>705</v>
      </c>
      <c r="H607" s="159">
        <v>23.2</v>
      </c>
      <c r="I607" s="160"/>
      <c r="L607" s="156"/>
      <c r="M607" s="161"/>
      <c r="T607" s="162"/>
      <c r="AT607" s="157" t="s">
        <v>147</v>
      </c>
      <c r="AU607" s="157" t="s">
        <v>87</v>
      </c>
      <c r="AV607" s="13" t="s">
        <v>87</v>
      </c>
      <c r="AW607" s="13" t="s">
        <v>35</v>
      </c>
      <c r="AX607" s="13" t="s">
        <v>74</v>
      </c>
      <c r="AY607" s="157" t="s">
        <v>135</v>
      </c>
    </row>
    <row r="608" spans="2:51" s="13" customFormat="1" ht="11.25">
      <c r="B608" s="156"/>
      <c r="D608" s="150" t="s">
        <v>147</v>
      </c>
      <c r="E608" s="157" t="s">
        <v>19</v>
      </c>
      <c r="F608" s="158" t="s">
        <v>706</v>
      </c>
      <c r="H608" s="159">
        <v>232</v>
      </c>
      <c r="I608" s="160"/>
      <c r="L608" s="156"/>
      <c r="M608" s="161"/>
      <c r="T608" s="162"/>
      <c r="AT608" s="157" t="s">
        <v>147</v>
      </c>
      <c r="AU608" s="157" t="s">
        <v>87</v>
      </c>
      <c r="AV608" s="13" t="s">
        <v>87</v>
      </c>
      <c r="AW608" s="13" t="s">
        <v>35</v>
      </c>
      <c r="AX608" s="13" t="s">
        <v>74</v>
      </c>
      <c r="AY608" s="157" t="s">
        <v>135</v>
      </c>
    </row>
    <row r="609" spans="2:51" s="14" customFormat="1" ht="11.25">
      <c r="B609" s="163"/>
      <c r="D609" s="150" t="s">
        <v>147</v>
      </c>
      <c r="E609" s="164" t="s">
        <v>19</v>
      </c>
      <c r="F609" s="165" t="s">
        <v>151</v>
      </c>
      <c r="H609" s="166">
        <v>255.2</v>
      </c>
      <c r="I609" s="167"/>
      <c r="L609" s="163"/>
      <c r="M609" s="168"/>
      <c r="T609" s="169"/>
      <c r="AT609" s="164" t="s">
        <v>147</v>
      </c>
      <c r="AU609" s="164" t="s">
        <v>87</v>
      </c>
      <c r="AV609" s="14" t="s">
        <v>143</v>
      </c>
      <c r="AW609" s="14" t="s">
        <v>35</v>
      </c>
      <c r="AX609" s="14" t="s">
        <v>81</v>
      </c>
      <c r="AY609" s="164" t="s">
        <v>135</v>
      </c>
    </row>
    <row r="610" spans="2:65" s="1" customFormat="1" ht="16.5" customHeight="1">
      <c r="B610" s="33"/>
      <c r="C610" s="132" t="s">
        <v>707</v>
      </c>
      <c r="D610" s="132" t="s">
        <v>138</v>
      </c>
      <c r="E610" s="133" t="s">
        <v>708</v>
      </c>
      <c r="F610" s="134" t="s">
        <v>709</v>
      </c>
      <c r="G610" s="135" t="s">
        <v>213</v>
      </c>
      <c r="H610" s="136">
        <v>140</v>
      </c>
      <c r="I610" s="137"/>
      <c r="J610" s="138">
        <f>ROUND(I610*H610,2)</f>
        <v>0</v>
      </c>
      <c r="K610" s="134" t="s">
        <v>142</v>
      </c>
      <c r="L610" s="33"/>
      <c r="M610" s="139" t="s">
        <v>19</v>
      </c>
      <c r="N610" s="140" t="s">
        <v>46</v>
      </c>
      <c r="P610" s="141">
        <f>O610*H610</f>
        <v>0</v>
      </c>
      <c r="Q610" s="141">
        <v>0</v>
      </c>
      <c r="R610" s="141">
        <f>Q610*H610</f>
        <v>0</v>
      </c>
      <c r="S610" s="141">
        <v>0.00394</v>
      </c>
      <c r="T610" s="142">
        <f>S610*H610</f>
        <v>0.5516</v>
      </c>
      <c r="AR610" s="143" t="s">
        <v>314</v>
      </c>
      <c r="AT610" s="143" t="s">
        <v>138</v>
      </c>
      <c r="AU610" s="143" t="s">
        <v>87</v>
      </c>
      <c r="AY610" s="18" t="s">
        <v>135</v>
      </c>
      <c r="BE610" s="144">
        <f>IF(N610="základní",J610,0)</f>
        <v>0</v>
      </c>
      <c r="BF610" s="144">
        <f>IF(N610="snížená",J610,0)</f>
        <v>0</v>
      </c>
      <c r="BG610" s="144">
        <f>IF(N610="zákl. přenesená",J610,0)</f>
        <v>0</v>
      </c>
      <c r="BH610" s="144">
        <f>IF(N610="sníž. přenesená",J610,0)</f>
        <v>0</v>
      </c>
      <c r="BI610" s="144">
        <f>IF(N610="nulová",J610,0)</f>
        <v>0</v>
      </c>
      <c r="BJ610" s="18" t="s">
        <v>87</v>
      </c>
      <c r="BK610" s="144">
        <f>ROUND(I610*H610,2)</f>
        <v>0</v>
      </c>
      <c r="BL610" s="18" t="s">
        <v>314</v>
      </c>
      <c r="BM610" s="143" t="s">
        <v>710</v>
      </c>
    </row>
    <row r="611" spans="2:47" s="1" customFormat="1" ht="11.25">
      <c r="B611" s="33"/>
      <c r="D611" s="145" t="s">
        <v>145</v>
      </c>
      <c r="F611" s="146" t="s">
        <v>711</v>
      </c>
      <c r="I611" s="147"/>
      <c r="L611" s="33"/>
      <c r="M611" s="148"/>
      <c r="T611" s="54"/>
      <c r="AT611" s="18" t="s">
        <v>145</v>
      </c>
      <c r="AU611" s="18" t="s">
        <v>87</v>
      </c>
    </row>
    <row r="612" spans="2:51" s="12" customFormat="1" ht="11.25">
      <c r="B612" s="149"/>
      <c r="D612" s="150" t="s">
        <v>147</v>
      </c>
      <c r="E612" s="151" t="s">
        <v>19</v>
      </c>
      <c r="F612" s="152" t="s">
        <v>712</v>
      </c>
      <c r="H612" s="151" t="s">
        <v>19</v>
      </c>
      <c r="I612" s="153"/>
      <c r="L612" s="149"/>
      <c r="M612" s="154"/>
      <c r="T612" s="155"/>
      <c r="AT612" s="151" t="s">
        <v>147</v>
      </c>
      <c r="AU612" s="151" t="s">
        <v>87</v>
      </c>
      <c r="AV612" s="12" t="s">
        <v>81</v>
      </c>
      <c r="AW612" s="12" t="s">
        <v>35</v>
      </c>
      <c r="AX612" s="12" t="s">
        <v>74</v>
      </c>
      <c r="AY612" s="151" t="s">
        <v>135</v>
      </c>
    </row>
    <row r="613" spans="2:51" s="13" customFormat="1" ht="11.25">
      <c r="B613" s="156"/>
      <c r="D613" s="150" t="s">
        <v>147</v>
      </c>
      <c r="E613" s="157" t="s">
        <v>19</v>
      </c>
      <c r="F613" s="158" t="s">
        <v>713</v>
      </c>
      <c r="H613" s="159">
        <v>140</v>
      </c>
      <c r="I613" s="160"/>
      <c r="L613" s="156"/>
      <c r="M613" s="161"/>
      <c r="T613" s="162"/>
      <c r="AT613" s="157" t="s">
        <v>147</v>
      </c>
      <c r="AU613" s="157" t="s">
        <v>87</v>
      </c>
      <c r="AV613" s="13" t="s">
        <v>87</v>
      </c>
      <c r="AW613" s="13" t="s">
        <v>35</v>
      </c>
      <c r="AX613" s="13" t="s">
        <v>74</v>
      </c>
      <c r="AY613" s="157" t="s">
        <v>135</v>
      </c>
    </row>
    <row r="614" spans="2:51" s="14" customFormat="1" ht="11.25">
      <c r="B614" s="163"/>
      <c r="D614" s="150" t="s">
        <v>147</v>
      </c>
      <c r="E614" s="164" t="s">
        <v>19</v>
      </c>
      <c r="F614" s="165" t="s">
        <v>151</v>
      </c>
      <c r="H614" s="166">
        <v>140</v>
      </c>
      <c r="I614" s="167"/>
      <c r="L614" s="163"/>
      <c r="M614" s="168"/>
      <c r="T614" s="169"/>
      <c r="AT614" s="164" t="s">
        <v>147</v>
      </c>
      <c r="AU614" s="164" t="s">
        <v>87</v>
      </c>
      <c r="AV614" s="14" t="s">
        <v>143</v>
      </c>
      <c r="AW614" s="14" t="s">
        <v>35</v>
      </c>
      <c r="AX614" s="14" t="s">
        <v>81</v>
      </c>
      <c r="AY614" s="164" t="s">
        <v>135</v>
      </c>
    </row>
    <row r="615" spans="2:65" s="1" customFormat="1" ht="24.2" customHeight="1">
      <c r="B615" s="33"/>
      <c r="C615" s="132" t="s">
        <v>714</v>
      </c>
      <c r="D615" s="132" t="s">
        <v>138</v>
      </c>
      <c r="E615" s="133" t="s">
        <v>715</v>
      </c>
      <c r="F615" s="134" t="s">
        <v>716</v>
      </c>
      <c r="G615" s="135" t="s">
        <v>156</v>
      </c>
      <c r="H615" s="136">
        <v>5.6</v>
      </c>
      <c r="I615" s="137"/>
      <c r="J615" s="138">
        <f>ROUND(I615*H615,2)</f>
        <v>0</v>
      </c>
      <c r="K615" s="134" t="s">
        <v>19</v>
      </c>
      <c r="L615" s="33"/>
      <c r="M615" s="139" t="s">
        <v>19</v>
      </c>
      <c r="N615" s="140" t="s">
        <v>46</v>
      </c>
      <c r="P615" s="141">
        <f>O615*H615</f>
        <v>0</v>
      </c>
      <c r="Q615" s="141">
        <v>0.00539</v>
      </c>
      <c r="R615" s="141">
        <f>Q615*H615</f>
        <v>0.030183999999999996</v>
      </c>
      <c r="S615" s="141">
        <v>0</v>
      </c>
      <c r="T615" s="142">
        <f>S615*H615</f>
        <v>0</v>
      </c>
      <c r="AR615" s="143" t="s">
        <v>314</v>
      </c>
      <c r="AT615" s="143" t="s">
        <v>138</v>
      </c>
      <c r="AU615" s="143" t="s">
        <v>87</v>
      </c>
      <c r="AY615" s="18" t="s">
        <v>135</v>
      </c>
      <c r="BE615" s="144">
        <f>IF(N615="základní",J615,0)</f>
        <v>0</v>
      </c>
      <c r="BF615" s="144">
        <f>IF(N615="snížená",J615,0)</f>
        <v>0</v>
      </c>
      <c r="BG615" s="144">
        <f>IF(N615="zákl. přenesená",J615,0)</f>
        <v>0</v>
      </c>
      <c r="BH615" s="144">
        <f>IF(N615="sníž. přenesená",J615,0)</f>
        <v>0</v>
      </c>
      <c r="BI615" s="144">
        <f>IF(N615="nulová",J615,0)</f>
        <v>0</v>
      </c>
      <c r="BJ615" s="18" t="s">
        <v>87</v>
      </c>
      <c r="BK615" s="144">
        <f>ROUND(I615*H615,2)</f>
        <v>0</v>
      </c>
      <c r="BL615" s="18" t="s">
        <v>314</v>
      </c>
      <c r="BM615" s="143" t="s">
        <v>717</v>
      </c>
    </row>
    <row r="616" spans="2:51" s="12" customFormat="1" ht="11.25">
      <c r="B616" s="149"/>
      <c r="D616" s="150" t="s">
        <v>147</v>
      </c>
      <c r="E616" s="151" t="s">
        <v>19</v>
      </c>
      <c r="F616" s="152" t="s">
        <v>718</v>
      </c>
      <c r="H616" s="151" t="s">
        <v>19</v>
      </c>
      <c r="I616" s="153"/>
      <c r="L616" s="149"/>
      <c r="M616" s="154"/>
      <c r="T616" s="155"/>
      <c r="AT616" s="151" t="s">
        <v>147</v>
      </c>
      <c r="AU616" s="151" t="s">
        <v>87</v>
      </c>
      <c r="AV616" s="12" t="s">
        <v>81</v>
      </c>
      <c r="AW616" s="12" t="s">
        <v>35</v>
      </c>
      <c r="AX616" s="12" t="s">
        <v>74</v>
      </c>
      <c r="AY616" s="151" t="s">
        <v>135</v>
      </c>
    </row>
    <row r="617" spans="2:51" s="13" customFormat="1" ht="11.25">
      <c r="B617" s="156"/>
      <c r="D617" s="150" t="s">
        <v>147</v>
      </c>
      <c r="E617" s="157" t="s">
        <v>19</v>
      </c>
      <c r="F617" s="158" t="s">
        <v>719</v>
      </c>
      <c r="H617" s="159">
        <v>0.6</v>
      </c>
      <c r="I617" s="160"/>
      <c r="L617" s="156"/>
      <c r="M617" s="161"/>
      <c r="T617" s="162"/>
      <c r="AT617" s="157" t="s">
        <v>147</v>
      </c>
      <c r="AU617" s="157" t="s">
        <v>87</v>
      </c>
      <c r="AV617" s="13" t="s">
        <v>87</v>
      </c>
      <c r="AW617" s="13" t="s">
        <v>35</v>
      </c>
      <c r="AX617" s="13" t="s">
        <v>74</v>
      </c>
      <c r="AY617" s="157" t="s">
        <v>135</v>
      </c>
    </row>
    <row r="618" spans="2:51" s="13" customFormat="1" ht="11.25">
      <c r="B618" s="156"/>
      <c r="D618" s="150" t="s">
        <v>147</v>
      </c>
      <c r="E618" s="157" t="s">
        <v>19</v>
      </c>
      <c r="F618" s="158" t="s">
        <v>720</v>
      </c>
      <c r="H618" s="159">
        <v>5</v>
      </c>
      <c r="I618" s="160"/>
      <c r="L618" s="156"/>
      <c r="M618" s="161"/>
      <c r="T618" s="162"/>
      <c r="AT618" s="157" t="s">
        <v>147</v>
      </c>
      <c r="AU618" s="157" t="s">
        <v>87</v>
      </c>
      <c r="AV618" s="13" t="s">
        <v>87</v>
      </c>
      <c r="AW618" s="13" t="s">
        <v>35</v>
      </c>
      <c r="AX618" s="13" t="s">
        <v>74</v>
      </c>
      <c r="AY618" s="157" t="s">
        <v>135</v>
      </c>
    </row>
    <row r="619" spans="2:51" s="14" customFormat="1" ht="11.25">
      <c r="B619" s="163"/>
      <c r="D619" s="150" t="s">
        <v>147</v>
      </c>
      <c r="E619" s="164" t="s">
        <v>19</v>
      </c>
      <c r="F619" s="165" t="s">
        <v>151</v>
      </c>
      <c r="H619" s="166">
        <v>5.6</v>
      </c>
      <c r="I619" s="167"/>
      <c r="L619" s="163"/>
      <c r="M619" s="168"/>
      <c r="T619" s="169"/>
      <c r="AT619" s="164" t="s">
        <v>147</v>
      </c>
      <c r="AU619" s="164" t="s">
        <v>87</v>
      </c>
      <c r="AV619" s="14" t="s">
        <v>143</v>
      </c>
      <c r="AW619" s="14" t="s">
        <v>35</v>
      </c>
      <c r="AX619" s="14" t="s">
        <v>81</v>
      </c>
      <c r="AY619" s="164" t="s">
        <v>135</v>
      </c>
    </row>
    <row r="620" spans="2:65" s="1" customFormat="1" ht="21.75" customHeight="1">
      <c r="B620" s="33"/>
      <c r="C620" s="132" t="s">
        <v>721</v>
      </c>
      <c r="D620" s="132" t="s">
        <v>138</v>
      </c>
      <c r="E620" s="133" t="s">
        <v>722</v>
      </c>
      <c r="F620" s="134" t="s">
        <v>723</v>
      </c>
      <c r="G620" s="135" t="s">
        <v>213</v>
      </c>
      <c r="H620" s="136">
        <v>23.2</v>
      </c>
      <c r="I620" s="137"/>
      <c r="J620" s="138">
        <f>ROUND(I620*H620,2)</f>
        <v>0</v>
      </c>
      <c r="K620" s="134" t="s">
        <v>19</v>
      </c>
      <c r="L620" s="33"/>
      <c r="M620" s="139" t="s">
        <v>19</v>
      </c>
      <c r="N620" s="140" t="s">
        <v>46</v>
      </c>
      <c r="P620" s="141">
        <f>O620*H620</f>
        <v>0</v>
      </c>
      <c r="Q620" s="141">
        <v>0.00079</v>
      </c>
      <c r="R620" s="141">
        <f>Q620*H620</f>
        <v>0.018328</v>
      </c>
      <c r="S620" s="141">
        <v>0</v>
      </c>
      <c r="T620" s="142">
        <f>S620*H620</f>
        <v>0</v>
      </c>
      <c r="AR620" s="143" t="s">
        <v>314</v>
      </c>
      <c r="AT620" s="143" t="s">
        <v>138</v>
      </c>
      <c r="AU620" s="143" t="s">
        <v>87</v>
      </c>
      <c r="AY620" s="18" t="s">
        <v>135</v>
      </c>
      <c r="BE620" s="144">
        <f>IF(N620="základní",J620,0)</f>
        <v>0</v>
      </c>
      <c r="BF620" s="144">
        <f>IF(N620="snížená",J620,0)</f>
        <v>0</v>
      </c>
      <c r="BG620" s="144">
        <f>IF(N620="zákl. přenesená",J620,0)</f>
        <v>0</v>
      </c>
      <c r="BH620" s="144">
        <f>IF(N620="sníž. přenesená",J620,0)</f>
        <v>0</v>
      </c>
      <c r="BI620" s="144">
        <f>IF(N620="nulová",J620,0)</f>
        <v>0</v>
      </c>
      <c r="BJ620" s="18" t="s">
        <v>87</v>
      </c>
      <c r="BK620" s="144">
        <f>ROUND(I620*H620,2)</f>
        <v>0</v>
      </c>
      <c r="BL620" s="18" t="s">
        <v>314</v>
      </c>
      <c r="BM620" s="143" t="s">
        <v>724</v>
      </c>
    </row>
    <row r="621" spans="2:51" s="12" customFormat="1" ht="11.25">
      <c r="B621" s="149"/>
      <c r="D621" s="150" t="s">
        <v>147</v>
      </c>
      <c r="E621" s="151" t="s">
        <v>19</v>
      </c>
      <c r="F621" s="152" t="s">
        <v>718</v>
      </c>
      <c r="H621" s="151" t="s">
        <v>19</v>
      </c>
      <c r="I621" s="153"/>
      <c r="L621" s="149"/>
      <c r="M621" s="154"/>
      <c r="T621" s="155"/>
      <c r="AT621" s="151" t="s">
        <v>147</v>
      </c>
      <c r="AU621" s="151" t="s">
        <v>87</v>
      </c>
      <c r="AV621" s="12" t="s">
        <v>81</v>
      </c>
      <c r="AW621" s="12" t="s">
        <v>35</v>
      </c>
      <c r="AX621" s="12" t="s">
        <v>74</v>
      </c>
      <c r="AY621" s="151" t="s">
        <v>135</v>
      </c>
    </row>
    <row r="622" spans="2:51" s="13" customFormat="1" ht="11.25">
      <c r="B622" s="156"/>
      <c r="D622" s="150" t="s">
        <v>147</v>
      </c>
      <c r="E622" s="157" t="s">
        <v>19</v>
      </c>
      <c r="F622" s="158" t="s">
        <v>725</v>
      </c>
      <c r="H622" s="159">
        <v>0.92</v>
      </c>
      <c r="I622" s="160"/>
      <c r="L622" s="156"/>
      <c r="M622" s="161"/>
      <c r="T622" s="162"/>
      <c r="AT622" s="157" t="s">
        <v>147</v>
      </c>
      <c r="AU622" s="157" t="s">
        <v>87</v>
      </c>
      <c r="AV622" s="13" t="s">
        <v>87</v>
      </c>
      <c r="AW622" s="13" t="s">
        <v>35</v>
      </c>
      <c r="AX622" s="13" t="s">
        <v>74</v>
      </c>
      <c r="AY622" s="157" t="s">
        <v>135</v>
      </c>
    </row>
    <row r="623" spans="2:51" s="13" customFormat="1" ht="11.25">
      <c r="B623" s="156"/>
      <c r="D623" s="150" t="s">
        <v>147</v>
      </c>
      <c r="E623" s="157" t="s">
        <v>19</v>
      </c>
      <c r="F623" s="158" t="s">
        <v>726</v>
      </c>
      <c r="H623" s="159">
        <v>7.68</v>
      </c>
      <c r="I623" s="160"/>
      <c r="L623" s="156"/>
      <c r="M623" s="161"/>
      <c r="T623" s="162"/>
      <c r="AT623" s="157" t="s">
        <v>147</v>
      </c>
      <c r="AU623" s="157" t="s">
        <v>87</v>
      </c>
      <c r="AV623" s="13" t="s">
        <v>87</v>
      </c>
      <c r="AW623" s="13" t="s">
        <v>35</v>
      </c>
      <c r="AX623" s="13" t="s">
        <v>74</v>
      </c>
      <c r="AY623" s="157" t="s">
        <v>135</v>
      </c>
    </row>
    <row r="624" spans="2:51" s="13" customFormat="1" ht="11.25">
      <c r="B624" s="156"/>
      <c r="D624" s="150" t="s">
        <v>147</v>
      </c>
      <c r="E624" s="157" t="s">
        <v>19</v>
      </c>
      <c r="F624" s="158" t="s">
        <v>727</v>
      </c>
      <c r="H624" s="159">
        <v>14.6</v>
      </c>
      <c r="I624" s="160"/>
      <c r="L624" s="156"/>
      <c r="M624" s="161"/>
      <c r="T624" s="162"/>
      <c r="AT624" s="157" t="s">
        <v>147</v>
      </c>
      <c r="AU624" s="157" t="s">
        <v>87</v>
      </c>
      <c r="AV624" s="13" t="s">
        <v>87</v>
      </c>
      <c r="AW624" s="13" t="s">
        <v>35</v>
      </c>
      <c r="AX624" s="13" t="s">
        <v>74</v>
      </c>
      <c r="AY624" s="157" t="s">
        <v>135</v>
      </c>
    </row>
    <row r="625" spans="2:51" s="14" customFormat="1" ht="11.25">
      <c r="B625" s="163"/>
      <c r="D625" s="150" t="s">
        <v>147</v>
      </c>
      <c r="E625" s="164" t="s">
        <v>19</v>
      </c>
      <c r="F625" s="165" t="s">
        <v>151</v>
      </c>
      <c r="H625" s="166">
        <v>23.2</v>
      </c>
      <c r="I625" s="167"/>
      <c r="L625" s="163"/>
      <c r="M625" s="168"/>
      <c r="T625" s="169"/>
      <c r="AT625" s="164" t="s">
        <v>147</v>
      </c>
      <c r="AU625" s="164" t="s">
        <v>87</v>
      </c>
      <c r="AV625" s="14" t="s">
        <v>143</v>
      </c>
      <c r="AW625" s="14" t="s">
        <v>35</v>
      </c>
      <c r="AX625" s="14" t="s">
        <v>81</v>
      </c>
      <c r="AY625" s="164" t="s">
        <v>135</v>
      </c>
    </row>
    <row r="626" spans="2:65" s="1" customFormat="1" ht="21.75" customHeight="1">
      <c r="B626" s="33"/>
      <c r="C626" s="132" t="s">
        <v>728</v>
      </c>
      <c r="D626" s="132" t="s">
        <v>138</v>
      </c>
      <c r="E626" s="133" t="s">
        <v>729</v>
      </c>
      <c r="F626" s="134" t="s">
        <v>730</v>
      </c>
      <c r="G626" s="135" t="s">
        <v>213</v>
      </c>
      <c r="H626" s="136">
        <v>330.44</v>
      </c>
      <c r="I626" s="137"/>
      <c r="J626" s="138">
        <f>ROUND(I626*H626,2)</f>
        <v>0</v>
      </c>
      <c r="K626" s="134" t="s">
        <v>19</v>
      </c>
      <c r="L626" s="33"/>
      <c r="M626" s="139" t="s">
        <v>19</v>
      </c>
      <c r="N626" s="140" t="s">
        <v>46</v>
      </c>
      <c r="P626" s="141">
        <f>O626*H626</f>
        <v>0</v>
      </c>
      <c r="Q626" s="141">
        <v>0.00094</v>
      </c>
      <c r="R626" s="141">
        <f>Q626*H626</f>
        <v>0.3106136</v>
      </c>
      <c r="S626" s="141">
        <v>0</v>
      </c>
      <c r="T626" s="142">
        <f>S626*H626</f>
        <v>0</v>
      </c>
      <c r="AR626" s="143" t="s">
        <v>314</v>
      </c>
      <c r="AT626" s="143" t="s">
        <v>138</v>
      </c>
      <c r="AU626" s="143" t="s">
        <v>87</v>
      </c>
      <c r="AY626" s="18" t="s">
        <v>135</v>
      </c>
      <c r="BE626" s="144">
        <f>IF(N626="základní",J626,0)</f>
        <v>0</v>
      </c>
      <c r="BF626" s="144">
        <f>IF(N626="snížená",J626,0)</f>
        <v>0</v>
      </c>
      <c r="BG626" s="144">
        <f>IF(N626="zákl. přenesená",J626,0)</f>
        <v>0</v>
      </c>
      <c r="BH626" s="144">
        <f>IF(N626="sníž. přenesená",J626,0)</f>
        <v>0</v>
      </c>
      <c r="BI626" s="144">
        <f>IF(N626="nulová",J626,0)</f>
        <v>0</v>
      </c>
      <c r="BJ626" s="18" t="s">
        <v>87</v>
      </c>
      <c r="BK626" s="144">
        <f>ROUND(I626*H626,2)</f>
        <v>0</v>
      </c>
      <c r="BL626" s="18" t="s">
        <v>314</v>
      </c>
      <c r="BM626" s="143" t="s">
        <v>731</v>
      </c>
    </row>
    <row r="627" spans="2:51" s="12" customFormat="1" ht="11.25">
      <c r="B627" s="149"/>
      <c r="D627" s="150" t="s">
        <v>147</v>
      </c>
      <c r="E627" s="151" t="s">
        <v>19</v>
      </c>
      <c r="F627" s="152" t="s">
        <v>718</v>
      </c>
      <c r="H627" s="151" t="s">
        <v>19</v>
      </c>
      <c r="I627" s="153"/>
      <c r="L627" s="149"/>
      <c r="M627" s="154"/>
      <c r="T627" s="155"/>
      <c r="AT627" s="151" t="s">
        <v>147</v>
      </c>
      <c r="AU627" s="151" t="s">
        <v>87</v>
      </c>
      <c r="AV627" s="12" t="s">
        <v>81</v>
      </c>
      <c r="AW627" s="12" t="s">
        <v>35</v>
      </c>
      <c r="AX627" s="12" t="s">
        <v>74</v>
      </c>
      <c r="AY627" s="151" t="s">
        <v>135</v>
      </c>
    </row>
    <row r="628" spans="2:51" s="13" customFormat="1" ht="11.25">
      <c r="B628" s="156"/>
      <c r="D628" s="150" t="s">
        <v>147</v>
      </c>
      <c r="E628" s="157" t="s">
        <v>19</v>
      </c>
      <c r="F628" s="158" t="s">
        <v>732</v>
      </c>
      <c r="H628" s="159">
        <v>66.88</v>
      </c>
      <c r="I628" s="160"/>
      <c r="L628" s="156"/>
      <c r="M628" s="161"/>
      <c r="T628" s="162"/>
      <c r="AT628" s="157" t="s">
        <v>147</v>
      </c>
      <c r="AU628" s="157" t="s">
        <v>87</v>
      </c>
      <c r="AV628" s="13" t="s">
        <v>87</v>
      </c>
      <c r="AW628" s="13" t="s">
        <v>35</v>
      </c>
      <c r="AX628" s="13" t="s">
        <v>74</v>
      </c>
      <c r="AY628" s="157" t="s">
        <v>135</v>
      </c>
    </row>
    <row r="629" spans="2:51" s="13" customFormat="1" ht="11.25">
      <c r="B629" s="156"/>
      <c r="D629" s="150" t="s">
        <v>147</v>
      </c>
      <c r="E629" s="157" t="s">
        <v>19</v>
      </c>
      <c r="F629" s="158" t="s">
        <v>733</v>
      </c>
      <c r="H629" s="159">
        <v>240.9</v>
      </c>
      <c r="I629" s="160"/>
      <c r="L629" s="156"/>
      <c r="M629" s="161"/>
      <c r="T629" s="162"/>
      <c r="AT629" s="157" t="s">
        <v>147</v>
      </c>
      <c r="AU629" s="157" t="s">
        <v>87</v>
      </c>
      <c r="AV629" s="13" t="s">
        <v>87</v>
      </c>
      <c r="AW629" s="13" t="s">
        <v>35</v>
      </c>
      <c r="AX629" s="13" t="s">
        <v>74</v>
      </c>
      <c r="AY629" s="157" t="s">
        <v>135</v>
      </c>
    </row>
    <row r="630" spans="2:51" s="13" customFormat="1" ht="11.25">
      <c r="B630" s="156"/>
      <c r="D630" s="150" t="s">
        <v>147</v>
      </c>
      <c r="E630" s="157" t="s">
        <v>19</v>
      </c>
      <c r="F630" s="158" t="s">
        <v>734</v>
      </c>
      <c r="H630" s="159">
        <v>22.66</v>
      </c>
      <c r="I630" s="160"/>
      <c r="L630" s="156"/>
      <c r="M630" s="161"/>
      <c r="T630" s="162"/>
      <c r="AT630" s="157" t="s">
        <v>147</v>
      </c>
      <c r="AU630" s="157" t="s">
        <v>87</v>
      </c>
      <c r="AV630" s="13" t="s">
        <v>87</v>
      </c>
      <c r="AW630" s="13" t="s">
        <v>35</v>
      </c>
      <c r="AX630" s="13" t="s">
        <v>74</v>
      </c>
      <c r="AY630" s="157" t="s">
        <v>135</v>
      </c>
    </row>
    <row r="631" spans="2:51" s="14" customFormat="1" ht="11.25">
      <c r="B631" s="163"/>
      <c r="D631" s="150" t="s">
        <v>147</v>
      </c>
      <c r="E631" s="164" t="s">
        <v>19</v>
      </c>
      <c r="F631" s="165" t="s">
        <v>151</v>
      </c>
      <c r="H631" s="166">
        <v>330.44</v>
      </c>
      <c r="I631" s="167"/>
      <c r="L631" s="163"/>
      <c r="M631" s="168"/>
      <c r="T631" s="169"/>
      <c r="AT631" s="164" t="s">
        <v>147</v>
      </c>
      <c r="AU631" s="164" t="s">
        <v>87</v>
      </c>
      <c r="AV631" s="14" t="s">
        <v>143</v>
      </c>
      <c r="AW631" s="14" t="s">
        <v>35</v>
      </c>
      <c r="AX631" s="14" t="s">
        <v>81</v>
      </c>
      <c r="AY631" s="164" t="s">
        <v>135</v>
      </c>
    </row>
    <row r="632" spans="2:65" s="1" customFormat="1" ht="24.2" customHeight="1">
      <c r="B632" s="33"/>
      <c r="C632" s="132" t="s">
        <v>735</v>
      </c>
      <c r="D632" s="132" t="s">
        <v>138</v>
      </c>
      <c r="E632" s="133" t="s">
        <v>736</v>
      </c>
      <c r="F632" s="134" t="s">
        <v>737</v>
      </c>
      <c r="G632" s="135" t="s">
        <v>213</v>
      </c>
      <c r="H632" s="136">
        <v>140</v>
      </c>
      <c r="I632" s="137"/>
      <c r="J632" s="138">
        <f>ROUND(I632*H632,2)</f>
        <v>0</v>
      </c>
      <c r="K632" s="134" t="s">
        <v>142</v>
      </c>
      <c r="L632" s="33"/>
      <c r="M632" s="139" t="s">
        <v>19</v>
      </c>
      <c r="N632" s="140" t="s">
        <v>46</v>
      </c>
      <c r="P632" s="141">
        <f>O632*H632</f>
        <v>0</v>
      </c>
      <c r="Q632" s="141">
        <v>0.0021</v>
      </c>
      <c r="R632" s="141">
        <f>Q632*H632</f>
        <v>0.294</v>
      </c>
      <c r="S632" s="141">
        <v>0</v>
      </c>
      <c r="T632" s="142">
        <f>S632*H632</f>
        <v>0</v>
      </c>
      <c r="AR632" s="143" t="s">
        <v>314</v>
      </c>
      <c r="AT632" s="143" t="s">
        <v>138</v>
      </c>
      <c r="AU632" s="143" t="s">
        <v>87</v>
      </c>
      <c r="AY632" s="18" t="s">
        <v>135</v>
      </c>
      <c r="BE632" s="144">
        <f>IF(N632="základní",J632,0)</f>
        <v>0</v>
      </c>
      <c r="BF632" s="144">
        <f>IF(N632="snížená",J632,0)</f>
        <v>0</v>
      </c>
      <c r="BG632" s="144">
        <f>IF(N632="zákl. přenesená",J632,0)</f>
        <v>0</v>
      </c>
      <c r="BH632" s="144">
        <f>IF(N632="sníž. přenesená",J632,0)</f>
        <v>0</v>
      </c>
      <c r="BI632" s="144">
        <f>IF(N632="nulová",J632,0)</f>
        <v>0</v>
      </c>
      <c r="BJ632" s="18" t="s">
        <v>87</v>
      </c>
      <c r="BK632" s="144">
        <f>ROUND(I632*H632,2)</f>
        <v>0</v>
      </c>
      <c r="BL632" s="18" t="s">
        <v>314</v>
      </c>
      <c r="BM632" s="143" t="s">
        <v>738</v>
      </c>
    </row>
    <row r="633" spans="2:47" s="1" customFormat="1" ht="11.25">
      <c r="B633" s="33"/>
      <c r="D633" s="145" t="s">
        <v>145</v>
      </c>
      <c r="F633" s="146" t="s">
        <v>739</v>
      </c>
      <c r="I633" s="147"/>
      <c r="L633" s="33"/>
      <c r="M633" s="148"/>
      <c r="T633" s="54"/>
      <c r="AT633" s="18" t="s">
        <v>145</v>
      </c>
      <c r="AU633" s="18" t="s">
        <v>87</v>
      </c>
    </row>
    <row r="634" spans="2:51" s="12" customFormat="1" ht="11.25">
      <c r="B634" s="149"/>
      <c r="D634" s="150" t="s">
        <v>147</v>
      </c>
      <c r="E634" s="151" t="s">
        <v>19</v>
      </c>
      <c r="F634" s="152" t="s">
        <v>718</v>
      </c>
      <c r="H634" s="151" t="s">
        <v>19</v>
      </c>
      <c r="I634" s="153"/>
      <c r="L634" s="149"/>
      <c r="M634" s="154"/>
      <c r="T634" s="155"/>
      <c r="AT634" s="151" t="s">
        <v>147</v>
      </c>
      <c r="AU634" s="151" t="s">
        <v>87</v>
      </c>
      <c r="AV634" s="12" t="s">
        <v>81</v>
      </c>
      <c r="AW634" s="12" t="s">
        <v>35</v>
      </c>
      <c r="AX634" s="12" t="s">
        <v>74</v>
      </c>
      <c r="AY634" s="151" t="s">
        <v>135</v>
      </c>
    </row>
    <row r="635" spans="2:51" s="13" customFormat="1" ht="11.25">
      <c r="B635" s="156"/>
      <c r="D635" s="150" t="s">
        <v>147</v>
      </c>
      <c r="E635" s="157" t="s">
        <v>19</v>
      </c>
      <c r="F635" s="158" t="s">
        <v>740</v>
      </c>
      <c r="H635" s="159">
        <v>140</v>
      </c>
      <c r="I635" s="160"/>
      <c r="L635" s="156"/>
      <c r="M635" s="161"/>
      <c r="T635" s="162"/>
      <c r="AT635" s="157" t="s">
        <v>147</v>
      </c>
      <c r="AU635" s="157" t="s">
        <v>87</v>
      </c>
      <c r="AV635" s="13" t="s">
        <v>87</v>
      </c>
      <c r="AW635" s="13" t="s">
        <v>35</v>
      </c>
      <c r="AX635" s="13" t="s">
        <v>74</v>
      </c>
      <c r="AY635" s="157" t="s">
        <v>135</v>
      </c>
    </row>
    <row r="636" spans="2:51" s="14" customFormat="1" ht="11.25">
      <c r="B636" s="163"/>
      <c r="D636" s="150" t="s">
        <v>147</v>
      </c>
      <c r="E636" s="164" t="s">
        <v>19</v>
      </c>
      <c r="F636" s="165" t="s">
        <v>151</v>
      </c>
      <c r="H636" s="166">
        <v>140</v>
      </c>
      <c r="I636" s="167"/>
      <c r="L636" s="163"/>
      <c r="M636" s="168"/>
      <c r="T636" s="169"/>
      <c r="AT636" s="164" t="s">
        <v>147</v>
      </c>
      <c r="AU636" s="164" t="s">
        <v>87</v>
      </c>
      <c r="AV636" s="14" t="s">
        <v>143</v>
      </c>
      <c r="AW636" s="14" t="s">
        <v>35</v>
      </c>
      <c r="AX636" s="14" t="s">
        <v>81</v>
      </c>
      <c r="AY636" s="164" t="s">
        <v>135</v>
      </c>
    </row>
    <row r="637" spans="2:65" s="1" customFormat="1" ht="24.2" customHeight="1">
      <c r="B637" s="33"/>
      <c r="C637" s="132" t="s">
        <v>741</v>
      </c>
      <c r="D637" s="132" t="s">
        <v>138</v>
      </c>
      <c r="E637" s="133" t="s">
        <v>742</v>
      </c>
      <c r="F637" s="134" t="s">
        <v>743</v>
      </c>
      <c r="G637" s="135" t="s">
        <v>744</v>
      </c>
      <c r="H637" s="188"/>
      <c r="I637" s="137"/>
      <c r="J637" s="138">
        <f>ROUND(I637*H637,2)</f>
        <v>0</v>
      </c>
      <c r="K637" s="134" t="s">
        <v>142</v>
      </c>
      <c r="L637" s="33"/>
      <c r="M637" s="139" t="s">
        <v>19</v>
      </c>
      <c r="N637" s="140" t="s">
        <v>46</v>
      </c>
      <c r="P637" s="141">
        <f>O637*H637</f>
        <v>0</v>
      </c>
      <c r="Q637" s="141">
        <v>0</v>
      </c>
      <c r="R637" s="141">
        <f>Q637*H637</f>
        <v>0</v>
      </c>
      <c r="S637" s="141">
        <v>0</v>
      </c>
      <c r="T637" s="142">
        <f>S637*H637</f>
        <v>0</v>
      </c>
      <c r="AR637" s="143" t="s">
        <v>314</v>
      </c>
      <c r="AT637" s="143" t="s">
        <v>138</v>
      </c>
      <c r="AU637" s="143" t="s">
        <v>87</v>
      </c>
      <c r="AY637" s="18" t="s">
        <v>135</v>
      </c>
      <c r="BE637" s="144">
        <f>IF(N637="základní",J637,0)</f>
        <v>0</v>
      </c>
      <c r="BF637" s="144">
        <f>IF(N637="snížená",J637,0)</f>
        <v>0</v>
      </c>
      <c r="BG637" s="144">
        <f>IF(N637="zákl. přenesená",J637,0)</f>
        <v>0</v>
      </c>
      <c r="BH637" s="144">
        <f>IF(N637="sníž. přenesená",J637,0)</f>
        <v>0</v>
      </c>
      <c r="BI637" s="144">
        <f>IF(N637="nulová",J637,0)</f>
        <v>0</v>
      </c>
      <c r="BJ637" s="18" t="s">
        <v>87</v>
      </c>
      <c r="BK637" s="144">
        <f>ROUND(I637*H637,2)</f>
        <v>0</v>
      </c>
      <c r="BL637" s="18" t="s">
        <v>314</v>
      </c>
      <c r="BM637" s="143" t="s">
        <v>745</v>
      </c>
    </row>
    <row r="638" spans="2:47" s="1" customFormat="1" ht="11.25">
      <c r="B638" s="33"/>
      <c r="D638" s="145" t="s">
        <v>145</v>
      </c>
      <c r="F638" s="146" t="s">
        <v>746</v>
      </c>
      <c r="I638" s="147"/>
      <c r="L638" s="33"/>
      <c r="M638" s="148"/>
      <c r="T638" s="54"/>
      <c r="AT638" s="18" t="s">
        <v>145</v>
      </c>
      <c r="AU638" s="18" t="s">
        <v>87</v>
      </c>
    </row>
    <row r="639" spans="2:63" s="11" customFormat="1" ht="22.9" customHeight="1">
      <c r="B639" s="120"/>
      <c r="D639" s="121" t="s">
        <v>73</v>
      </c>
      <c r="E639" s="130" t="s">
        <v>747</v>
      </c>
      <c r="F639" s="130" t="s">
        <v>748</v>
      </c>
      <c r="I639" s="123"/>
      <c r="J639" s="131">
        <f>BK639</f>
        <v>0</v>
      </c>
      <c r="L639" s="120"/>
      <c r="M639" s="125"/>
      <c r="P639" s="126">
        <f>SUM(P640:P708)</f>
        <v>0</v>
      </c>
      <c r="R639" s="126">
        <f>SUM(R640:R708)</f>
        <v>0.05207</v>
      </c>
      <c r="T639" s="127">
        <f>SUM(T640:T708)</f>
        <v>4.691599999999999</v>
      </c>
      <c r="AR639" s="121" t="s">
        <v>87</v>
      </c>
      <c r="AT639" s="128" t="s">
        <v>73</v>
      </c>
      <c r="AU639" s="128" t="s">
        <v>81</v>
      </c>
      <c r="AY639" s="121" t="s">
        <v>135</v>
      </c>
      <c r="BK639" s="129">
        <f>SUM(BK640:BK708)</f>
        <v>0</v>
      </c>
    </row>
    <row r="640" spans="2:65" s="1" customFormat="1" ht="24.2" customHeight="1">
      <c r="B640" s="33"/>
      <c r="C640" s="132" t="s">
        <v>749</v>
      </c>
      <c r="D640" s="132" t="s">
        <v>138</v>
      </c>
      <c r="E640" s="133" t="s">
        <v>750</v>
      </c>
      <c r="F640" s="134" t="s">
        <v>751</v>
      </c>
      <c r="G640" s="135" t="s">
        <v>486</v>
      </c>
      <c r="H640" s="136">
        <v>44</v>
      </c>
      <c r="I640" s="137"/>
      <c r="J640" s="138">
        <f>ROUND(I640*H640,2)</f>
        <v>0</v>
      </c>
      <c r="K640" s="134" t="s">
        <v>142</v>
      </c>
      <c r="L640" s="33"/>
      <c r="M640" s="139" t="s">
        <v>19</v>
      </c>
      <c r="N640" s="140" t="s">
        <v>46</v>
      </c>
      <c r="P640" s="141">
        <f>O640*H640</f>
        <v>0</v>
      </c>
      <c r="Q640" s="141">
        <v>0</v>
      </c>
      <c r="R640" s="141">
        <f>Q640*H640</f>
        <v>0</v>
      </c>
      <c r="S640" s="141">
        <v>0.099</v>
      </c>
      <c r="T640" s="142">
        <f>S640*H640</f>
        <v>4.356</v>
      </c>
      <c r="AR640" s="143" t="s">
        <v>314</v>
      </c>
      <c r="AT640" s="143" t="s">
        <v>138</v>
      </c>
      <c r="AU640" s="143" t="s">
        <v>87</v>
      </c>
      <c r="AY640" s="18" t="s">
        <v>135</v>
      </c>
      <c r="BE640" s="144">
        <f>IF(N640="základní",J640,0)</f>
        <v>0</v>
      </c>
      <c r="BF640" s="144">
        <f>IF(N640="snížená",J640,0)</f>
        <v>0</v>
      </c>
      <c r="BG640" s="144">
        <f>IF(N640="zákl. přenesená",J640,0)</f>
        <v>0</v>
      </c>
      <c r="BH640" s="144">
        <f>IF(N640="sníž. přenesená",J640,0)</f>
        <v>0</v>
      </c>
      <c r="BI640" s="144">
        <f>IF(N640="nulová",J640,0)</f>
        <v>0</v>
      </c>
      <c r="BJ640" s="18" t="s">
        <v>87</v>
      </c>
      <c r="BK640" s="144">
        <f>ROUND(I640*H640,2)</f>
        <v>0</v>
      </c>
      <c r="BL640" s="18" t="s">
        <v>314</v>
      </c>
      <c r="BM640" s="143" t="s">
        <v>752</v>
      </c>
    </row>
    <row r="641" spans="2:47" s="1" customFormat="1" ht="11.25">
      <c r="B641" s="33"/>
      <c r="D641" s="145" t="s">
        <v>145</v>
      </c>
      <c r="F641" s="146" t="s">
        <v>753</v>
      </c>
      <c r="I641" s="147"/>
      <c r="L641" s="33"/>
      <c r="M641" s="148"/>
      <c r="T641" s="54"/>
      <c r="AT641" s="18" t="s">
        <v>145</v>
      </c>
      <c r="AU641" s="18" t="s">
        <v>87</v>
      </c>
    </row>
    <row r="642" spans="2:51" s="12" customFormat="1" ht="11.25">
      <c r="B642" s="149"/>
      <c r="D642" s="150" t="s">
        <v>147</v>
      </c>
      <c r="E642" s="151" t="s">
        <v>19</v>
      </c>
      <c r="F642" s="152" t="s">
        <v>754</v>
      </c>
      <c r="H642" s="151" t="s">
        <v>19</v>
      </c>
      <c r="I642" s="153"/>
      <c r="L642" s="149"/>
      <c r="M642" s="154"/>
      <c r="T642" s="155"/>
      <c r="AT642" s="151" t="s">
        <v>147</v>
      </c>
      <c r="AU642" s="151" t="s">
        <v>87</v>
      </c>
      <c r="AV642" s="12" t="s">
        <v>81</v>
      </c>
      <c r="AW642" s="12" t="s">
        <v>35</v>
      </c>
      <c r="AX642" s="12" t="s">
        <v>74</v>
      </c>
      <c r="AY642" s="151" t="s">
        <v>135</v>
      </c>
    </row>
    <row r="643" spans="2:51" s="13" customFormat="1" ht="11.25">
      <c r="B643" s="156"/>
      <c r="D643" s="150" t="s">
        <v>147</v>
      </c>
      <c r="E643" s="157" t="s">
        <v>19</v>
      </c>
      <c r="F643" s="158" t="s">
        <v>755</v>
      </c>
      <c r="H643" s="159">
        <v>4</v>
      </c>
      <c r="I643" s="160"/>
      <c r="L643" s="156"/>
      <c r="M643" s="161"/>
      <c r="T643" s="162"/>
      <c r="AT643" s="157" t="s">
        <v>147</v>
      </c>
      <c r="AU643" s="157" t="s">
        <v>87</v>
      </c>
      <c r="AV643" s="13" t="s">
        <v>87</v>
      </c>
      <c r="AW643" s="13" t="s">
        <v>35</v>
      </c>
      <c r="AX643" s="13" t="s">
        <v>74</v>
      </c>
      <c r="AY643" s="157" t="s">
        <v>135</v>
      </c>
    </row>
    <row r="644" spans="2:51" s="13" customFormat="1" ht="11.25">
      <c r="B644" s="156"/>
      <c r="D644" s="150" t="s">
        <v>147</v>
      </c>
      <c r="E644" s="157" t="s">
        <v>19</v>
      </c>
      <c r="F644" s="158" t="s">
        <v>756</v>
      </c>
      <c r="H644" s="159">
        <v>40</v>
      </c>
      <c r="I644" s="160"/>
      <c r="L644" s="156"/>
      <c r="M644" s="161"/>
      <c r="T644" s="162"/>
      <c r="AT644" s="157" t="s">
        <v>147</v>
      </c>
      <c r="AU644" s="157" t="s">
        <v>87</v>
      </c>
      <c r="AV644" s="13" t="s">
        <v>87</v>
      </c>
      <c r="AW644" s="13" t="s">
        <v>35</v>
      </c>
      <c r="AX644" s="13" t="s">
        <v>74</v>
      </c>
      <c r="AY644" s="157" t="s">
        <v>135</v>
      </c>
    </row>
    <row r="645" spans="2:51" s="14" customFormat="1" ht="11.25">
      <c r="B645" s="163"/>
      <c r="D645" s="150" t="s">
        <v>147</v>
      </c>
      <c r="E645" s="164" t="s">
        <v>19</v>
      </c>
      <c r="F645" s="165" t="s">
        <v>151</v>
      </c>
      <c r="H645" s="166">
        <v>44</v>
      </c>
      <c r="I645" s="167"/>
      <c r="L645" s="163"/>
      <c r="M645" s="168"/>
      <c r="T645" s="169"/>
      <c r="AT645" s="164" t="s">
        <v>147</v>
      </c>
      <c r="AU645" s="164" t="s">
        <v>87</v>
      </c>
      <c r="AV645" s="14" t="s">
        <v>143</v>
      </c>
      <c r="AW645" s="14" t="s">
        <v>35</v>
      </c>
      <c r="AX645" s="14" t="s">
        <v>81</v>
      </c>
      <c r="AY645" s="164" t="s">
        <v>135</v>
      </c>
    </row>
    <row r="646" spans="2:65" s="1" customFormat="1" ht="16.5" customHeight="1">
      <c r="B646" s="33"/>
      <c r="C646" s="132" t="s">
        <v>757</v>
      </c>
      <c r="D646" s="132" t="s">
        <v>138</v>
      </c>
      <c r="E646" s="133" t="s">
        <v>758</v>
      </c>
      <c r="F646" s="134" t="s">
        <v>759</v>
      </c>
      <c r="G646" s="135" t="s">
        <v>156</v>
      </c>
      <c r="H646" s="136">
        <v>15</v>
      </c>
      <c r="I646" s="137"/>
      <c r="J646" s="138">
        <f>ROUND(I646*H646,2)</f>
        <v>0</v>
      </c>
      <c r="K646" s="134" t="s">
        <v>142</v>
      </c>
      <c r="L646" s="33"/>
      <c r="M646" s="139" t="s">
        <v>19</v>
      </c>
      <c r="N646" s="140" t="s">
        <v>46</v>
      </c>
      <c r="P646" s="141">
        <f>O646*H646</f>
        <v>0</v>
      </c>
      <c r="Q646" s="141">
        <v>0</v>
      </c>
      <c r="R646" s="141">
        <f>Q646*H646</f>
        <v>0</v>
      </c>
      <c r="S646" s="141">
        <v>0.02</v>
      </c>
      <c r="T646" s="142">
        <f>S646*H646</f>
        <v>0.3</v>
      </c>
      <c r="AR646" s="143" t="s">
        <v>314</v>
      </c>
      <c r="AT646" s="143" t="s">
        <v>138</v>
      </c>
      <c r="AU646" s="143" t="s">
        <v>87</v>
      </c>
      <c r="AY646" s="18" t="s">
        <v>135</v>
      </c>
      <c r="BE646" s="144">
        <f>IF(N646="základní",J646,0)</f>
        <v>0</v>
      </c>
      <c r="BF646" s="144">
        <f>IF(N646="snížená",J646,0)</f>
        <v>0</v>
      </c>
      <c r="BG646" s="144">
        <f>IF(N646="zákl. přenesená",J646,0)</f>
        <v>0</v>
      </c>
      <c r="BH646" s="144">
        <f>IF(N646="sníž. přenesená",J646,0)</f>
        <v>0</v>
      </c>
      <c r="BI646" s="144">
        <f>IF(N646="nulová",J646,0)</f>
        <v>0</v>
      </c>
      <c r="BJ646" s="18" t="s">
        <v>87</v>
      </c>
      <c r="BK646" s="144">
        <f>ROUND(I646*H646,2)</f>
        <v>0</v>
      </c>
      <c r="BL646" s="18" t="s">
        <v>314</v>
      </c>
      <c r="BM646" s="143" t="s">
        <v>760</v>
      </c>
    </row>
    <row r="647" spans="2:47" s="1" customFormat="1" ht="11.25">
      <c r="B647" s="33"/>
      <c r="D647" s="145" t="s">
        <v>145</v>
      </c>
      <c r="F647" s="146" t="s">
        <v>761</v>
      </c>
      <c r="I647" s="147"/>
      <c r="L647" s="33"/>
      <c r="M647" s="148"/>
      <c r="T647" s="54"/>
      <c r="AT647" s="18" t="s">
        <v>145</v>
      </c>
      <c r="AU647" s="18" t="s">
        <v>87</v>
      </c>
    </row>
    <row r="648" spans="2:51" s="12" customFormat="1" ht="11.25">
      <c r="B648" s="149"/>
      <c r="D648" s="150" t="s">
        <v>147</v>
      </c>
      <c r="E648" s="151" t="s">
        <v>19</v>
      </c>
      <c r="F648" s="152" t="s">
        <v>572</v>
      </c>
      <c r="H648" s="151" t="s">
        <v>19</v>
      </c>
      <c r="I648" s="153"/>
      <c r="L648" s="149"/>
      <c r="M648" s="154"/>
      <c r="T648" s="155"/>
      <c r="AT648" s="151" t="s">
        <v>147</v>
      </c>
      <c r="AU648" s="151" t="s">
        <v>87</v>
      </c>
      <c r="AV648" s="12" t="s">
        <v>81</v>
      </c>
      <c r="AW648" s="12" t="s">
        <v>35</v>
      </c>
      <c r="AX648" s="12" t="s">
        <v>74</v>
      </c>
      <c r="AY648" s="151" t="s">
        <v>135</v>
      </c>
    </row>
    <row r="649" spans="2:51" s="13" customFormat="1" ht="11.25">
      <c r="B649" s="156"/>
      <c r="D649" s="150" t="s">
        <v>147</v>
      </c>
      <c r="E649" s="157" t="s">
        <v>19</v>
      </c>
      <c r="F649" s="158" t="s">
        <v>573</v>
      </c>
      <c r="H649" s="159">
        <v>11.25</v>
      </c>
      <c r="I649" s="160"/>
      <c r="L649" s="156"/>
      <c r="M649" s="161"/>
      <c r="T649" s="162"/>
      <c r="AT649" s="157" t="s">
        <v>147</v>
      </c>
      <c r="AU649" s="157" t="s">
        <v>87</v>
      </c>
      <c r="AV649" s="13" t="s">
        <v>87</v>
      </c>
      <c r="AW649" s="13" t="s">
        <v>35</v>
      </c>
      <c r="AX649" s="13" t="s">
        <v>74</v>
      </c>
      <c r="AY649" s="157" t="s">
        <v>135</v>
      </c>
    </row>
    <row r="650" spans="2:51" s="12" customFormat="1" ht="11.25">
      <c r="B650" s="149"/>
      <c r="D650" s="150" t="s">
        <v>147</v>
      </c>
      <c r="E650" s="151" t="s">
        <v>19</v>
      </c>
      <c r="F650" s="152" t="s">
        <v>563</v>
      </c>
      <c r="H650" s="151" t="s">
        <v>19</v>
      </c>
      <c r="I650" s="153"/>
      <c r="L650" s="149"/>
      <c r="M650" s="154"/>
      <c r="T650" s="155"/>
      <c r="AT650" s="151" t="s">
        <v>147</v>
      </c>
      <c r="AU650" s="151" t="s">
        <v>87</v>
      </c>
      <c r="AV650" s="12" t="s">
        <v>81</v>
      </c>
      <c r="AW650" s="12" t="s">
        <v>35</v>
      </c>
      <c r="AX650" s="12" t="s">
        <v>74</v>
      </c>
      <c r="AY650" s="151" t="s">
        <v>135</v>
      </c>
    </row>
    <row r="651" spans="2:51" s="13" customFormat="1" ht="11.25">
      <c r="B651" s="156"/>
      <c r="D651" s="150" t="s">
        <v>147</v>
      </c>
      <c r="E651" s="157" t="s">
        <v>19</v>
      </c>
      <c r="F651" s="158" t="s">
        <v>564</v>
      </c>
      <c r="H651" s="159">
        <v>0.75</v>
      </c>
      <c r="I651" s="160"/>
      <c r="L651" s="156"/>
      <c r="M651" s="161"/>
      <c r="T651" s="162"/>
      <c r="AT651" s="157" t="s">
        <v>147</v>
      </c>
      <c r="AU651" s="157" t="s">
        <v>87</v>
      </c>
      <c r="AV651" s="13" t="s">
        <v>87</v>
      </c>
      <c r="AW651" s="13" t="s">
        <v>35</v>
      </c>
      <c r="AX651" s="13" t="s">
        <v>74</v>
      </c>
      <c r="AY651" s="157" t="s">
        <v>135</v>
      </c>
    </row>
    <row r="652" spans="2:51" s="12" customFormat="1" ht="11.25">
      <c r="B652" s="149"/>
      <c r="D652" s="150" t="s">
        <v>147</v>
      </c>
      <c r="E652" s="151" t="s">
        <v>19</v>
      </c>
      <c r="F652" s="152" t="s">
        <v>565</v>
      </c>
      <c r="H652" s="151" t="s">
        <v>19</v>
      </c>
      <c r="I652" s="153"/>
      <c r="L652" s="149"/>
      <c r="M652" s="154"/>
      <c r="T652" s="155"/>
      <c r="AT652" s="151" t="s">
        <v>147</v>
      </c>
      <c r="AU652" s="151" t="s">
        <v>87</v>
      </c>
      <c r="AV652" s="12" t="s">
        <v>81</v>
      </c>
      <c r="AW652" s="12" t="s">
        <v>35</v>
      </c>
      <c r="AX652" s="12" t="s">
        <v>74</v>
      </c>
      <c r="AY652" s="151" t="s">
        <v>135</v>
      </c>
    </row>
    <row r="653" spans="2:51" s="13" customFormat="1" ht="11.25">
      <c r="B653" s="156"/>
      <c r="D653" s="150" t="s">
        <v>147</v>
      </c>
      <c r="E653" s="157" t="s">
        <v>19</v>
      </c>
      <c r="F653" s="158" t="s">
        <v>566</v>
      </c>
      <c r="H653" s="159">
        <v>3</v>
      </c>
      <c r="I653" s="160"/>
      <c r="L653" s="156"/>
      <c r="M653" s="161"/>
      <c r="T653" s="162"/>
      <c r="AT653" s="157" t="s">
        <v>147</v>
      </c>
      <c r="AU653" s="157" t="s">
        <v>87</v>
      </c>
      <c r="AV653" s="13" t="s">
        <v>87</v>
      </c>
      <c r="AW653" s="13" t="s">
        <v>35</v>
      </c>
      <c r="AX653" s="13" t="s">
        <v>74</v>
      </c>
      <c r="AY653" s="157" t="s">
        <v>135</v>
      </c>
    </row>
    <row r="654" spans="2:51" s="14" customFormat="1" ht="11.25">
      <c r="B654" s="163"/>
      <c r="D654" s="150" t="s">
        <v>147</v>
      </c>
      <c r="E654" s="164" t="s">
        <v>19</v>
      </c>
      <c r="F654" s="165" t="s">
        <v>151</v>
      </c>
      <c r="H654" s="166">
        <v>15</v>
      </c>
      <c r="I654" s="167"/>
      <c r="L654" s="163"/>
      <c r="M654" s="168"/>
      <c r="T654" s="169"/>
      <c r="AT654" s="164" t="s">
        <v>147</v>
      </c>
      <c r="AU654" s="164" t="s">
        <v>87</v>
      </c>
      <c r="AV654" s="14" t="s">
        <v>143</v>
      </c>
      <c r="AW654" s="14" t="s">
        <v>35</v>
      </c>
      <c r="AX654" s="14" t="s">
        <v>81</v>
      </c>
      <c r="AY654" s="164" t="s">
        <v>135</v>
      </c>
    </row>
    <row r="655" spans="2:65" s="1" customFormat="1" ht="16.5" customHeight="1">
      <c r="B655" s="33"/>
      <c r="C655" s="132" t="s">
        <v>762</v>
      </c>
      <c r="D655" s="132" t="s">
        <v>138</v>
      </c>
      <c r="E655" s="133" t="s">
        <v>763</v>
      </c>
      <c r="F655" s="134" t="s">
        <v>764</v>
      </c>
      <c r="G655" s="135" t="s">
        <v>486</v>
      </c>
      <c r="H655" s="136">
        <v>88</v>
      </c>
      <c r="I655" s="137"/>
      <c r="J655" s="138">
        <f>ROUND(I655*H655,2)</f>
        <v>0</v>
      </c>
      <c r="K655" s="134" t="s">
        <v>142</v>
      </c>
      <c r="L655" s="33"/>
      <c r="M655" s="139" t="s">
        <v>19</v>
      </c>
      <c r="N655" s="140" t="s">
        <v>46</v>
      </c>
      <c r="P655" s="141">
        <f>O655*H655</f>
        <v>0</v>
      </c>
      <c r="Q655" s="141">
        <v>0</v>
      </c>
      <c r="R655" s="141">
        <f>Q655*H655</f>
        <v>0</v>
      </c>
      <c r="S655" s="141">
        <v>0.0004</v>
      </c>
      <c r="T655" s="142">
        <f>S655*H655</f>
        <v>0.0352</v>
      </c>
      <c r="AR655" s="143" t="s">
        <v>314</v>
      </c>
      <c r="AT655" s="143" t="s">
        <v>138</v>
      </c>
      <c r="AU655" s="143" t="s">
        <v>87</v>
      </c>
      <c r="AY655" s="18" t="s">
        <v>135</v>
      </c>
      <c r="BE655" s="144">
        <f>IF(N655="základní",J655,0)</f>
        <v>0</v>
      </c>
      <c r="BF655" s="144">
        <f>IF(N655="snížená",J655,0)</f>
        <v>0</v>
      </c>
      <c r="BG655" s="144">
        <f>IF(N655="zákl. přenesená",J655,0)</f>
        <v>0</v>
      </c>
      <c r="BH655" s="144">
        <f>IF(N655="sníž. přenesená",J655,0)</f>
        <v>0</v>
      </c>
      <c r="BI655" s="144">
        <f>IF(N655="nulová",J655,0)</f>
        <v>0</v>
      </c>
      <c r="BJ655" s="18" t="s">
        <v>87</v>
      </c>
      <c r="BK655" s="144">
        <f>ROUND(I655*H655,2)</f>
        <v>0</v>
      </c>
      <c r="BL655" s="18" t="s">
        <v>314</v>
      </c>
      <c r="BM655" s="143" t="s">
        <v>765</v>
      </c>
    </row>
    <row r="656" spans="2:47" s="1" customFormat="1" ht="11.25">
      <c r="B656" s="33"/>
      <c r="D656" s="145" t="s">
        <v>145</v>
      </c>
      <c r="F656" s="146" t="s">
        <v>766</v>
      </c>
      <c r="I656" s="147"/>
      <c r="L656" s="33"/>
      <c r="M656" s="148"/>
      <c r="T656" s="54"/>
      <c r="AT656" s="18" t="s">
        <v>145</v>
      </c>
      <c r="AU656" s="18" t="s">
        <v>87</v>
      </c>
    </row>
    <row r="657" spans="2:51" s="12" customFormat="1" ht="11.25">
      <c r="B657" s="149"/>
      <c r="D657" s="150" t="s">
        <v>147</v>
      </c>
      <c r="E657" s="151" t="s">
        <v>19</v>
      </c>
      <c r="F657" s="152" t="s">
        <v>767</v>
      </c>
      <c r="H657" s="151" t="s">
        <v>19</v>
      </c>
      <c r="I657" s="153"/>
      <c r="L657" s="149"/>
      <c r="M657" s="154"/>
      <c r="T657" s="155"/>
      <c r="AT657" s="151" t="s">
        <v>147</v>
      </c>
      <c r="AU657" s="151" t="s">
        <v>87</v>
      </c>
      <c r="AV657" s="12" t="s">
        <v>81</v>
      </c>
      <c r="AW657" s="12" t="s">
        <v>35</v>
      </c>
      <c r="AX657" s="12" t="s">
        <v>74</v>
      </c>
      <c r="AY657" s="151" t="s">
        <v>135</v>
      </c>
    </row>
    <row r="658" spans="2:51" s="13" customFormat="1" ht="11.25">
      <c r="B658" s="156"/>
      <c r="D658" s="150" t="s">
        <v>147</v>
      </c>
      <c r="E658" s="157" t="s">
        <v>19</v>
      </c>
      <c r="F658" s="158" t="s">
        <v>768</v>
      </c>
      <c r="H658" s="159">
        <v>8</v>
      </c>
      <c r="I658" s="160"/>
      <c r="L658" s="156"/>
      <c r="M658" s="161"/>
      <c r="T658" s="162"/>
      <c r="AT658" s="157" t="s">
        <v>147</v>
      </c>
      <c r="AU658" s="157" t="s">
        <v>87</v>
      </c>
      <c r="AV658" s="13" t="s">
        <v>87</v>
      </c>
      <c r="AW658" s="13" t="s">
        <v>35</v>
      </c>
      <c r="AX658" s="13" t="s">
        <v>74</v>
      </c>
      <c r="AY658" s="157" t="s">
        <v>135</v>
      </c>
    </row>
    <row r="659" spans="2:51" s="13" customFormat="1" ht="11.25">
      <c r="B659" s="156"/>
      <c r="D659" s="150" t="s">
        <v>147</v>
      </c>
      <c r="E659" s="157" t="s">
        <v>19</v>
      </c>
      <c r="F659" s="158" t="s">
        <v>769</v>
      </c>
      <c r="H659" s="159">
        <v>80</v>
      </c>
      <c r="I659" s="160"/>
      <c r="L659" s="156"/>
      <c r="M659" s="161"/>
      <c r="T659" s="162"/>
      <c r="AT659" s="157" t="s">
        <v>147</v>
      </c>
      <c r="AU659" s="157" t="s">
        <v>87</v>
      </c>
      <c r="AV659" s="13" t="s">
        <v>87</v>
      </c>
      <c r="AW659" s="13" t="s">
        <v>35</v>
      </c>
      <c r="AX659" s="13" t="s">
        <v>74</v>
      </c>
      <c r="AY659" s="157" t="s">
        <v>135</v>
      </c>
    </row>
    <row r="660" spans="2:51" s="14" customFormat="1" ht="11.25">
      <c r="B660" s="163"/>
      <c r="D660" s="150" t="s">
        <v>147</v>
      </c>
      <c r="E660" s="164" t="s">
        <v>19</v>
      </c>
      <c r="F660" s="165" t="s">
        <v>151</v>
      </c>
      <c r="H660" s="166">
        <v>88</v>
      </c>
      <c r="I660" s="167"/>
      <c r="L660" s="163"/>
      <c r="M660" s="168"/>
      <c r="T660" s="169"/>
      <c r="AT660" s="164" t="s">
        <v>147</v>
      </c>
      <c r="AU660" s="164" t="s">
        <v>87</v>
      </c>
      <c r="AV660" s="14" t="s">
        <v>143</v>
      </c>
      <c r="AW660" s="14" t="s">
        <v>35</v>
      </c>
      <c r="AX660" s="14" t="s">
        <v>81</v>
      </c>
      <c r="AY660" s="164" t="s">
        <v>135</v>
      </c>
    </row>
    <row r="661" spans="2:65" s="1" customFormat="1" ht="16.5" customHeight="1">
      <c r="B661" s="33"/>
      <c r="C661" s="132" t="s">
        <v>770</v>
      </c>
      <c r="D661" s="132" t="s">
        <v>138</v>
      </c>
      <c r="E661" s="133" t="s">
        <v>771</v>
      </c>
      <c r="F661" s="134" t="s">
        <v>772</v>
      </c>
      <c r="G661" s="135" t="s">
        <v>486</v>
      </c>
      <c r="H661" s="136">
        <v>1</v>
      </c>
      <c r="I661" s="137"/>
      <c r="J661" s="138">
        <f>ROUND(I661*H661,2)</f>
        <v>0</v>
      </c>
      <c r="K661" s="134" t="s">
        <v>19</v>
      </c>
      <c r="L661" s="33"/>
      <c r="M661" s="139" t="s">
        <v>19</v>
      </c>
      <c r="N661" s="140" t="s">
        <v>46</v>
      </c>
      <c r="P661" s="141">
        <f>O661*H661</f>
        <v>0</v>
      </c>
      <c r="Q661" s="141">
        <v>0</v>
      </c>
      <c r="R661" s="141">
        <f>Q661*H661</f>
        <v>0</v>
      </c>
      <c r="S661" s="141">
        <v>0.0004</v>
      </c>
      <c r="T661" s="142">
        <f>S661*H661</f>
        <v>0.0004</v>
      </c>
      <c r="AR661" s="143" t="s">
        <v>314</v>
      </c>
      <c r="AT661" s="143" t="s">
        <v>138</v>
      </c>
      <c r="AU661" s="143" t="s">
        <v>87</v>
      </c>
      <c r="AY661" s="18" t="s">
        <v>135</v>
      </c>
      <c r="BE661" s="144">
        <f>IF(N661="základní",J661,0)</f>
        <v>0</v>
      </c>
      <c r="BF661" s="144">
        <f>IF(N661="snížená",J661,0)</f>
        <v>0</v>
      </c>
      <c r="BG661" s="144">
        <f>IF(N661="zákl. přenesená",J661,0)</f>
        <v>0</v>
      </c>
      <c r="BH661" s="144">
        <f>IF(N661="sníž. přenesená",J661,0)</f>
        <v>0</v>
      </c>
      <c r="BI661" s="144">
        <f>IF(N661="nulová",J661,0)</f>
        <v>0</v>
      </c>
      <c r="BJ661" s="18" t="s">
        <v>87</v>
      </c>
      <c r="BK661" s="144">
        <f>ROUND(I661*H661,2)</f>
        <v>0</v>
      </c>
      <c r="BL661" s="18" t="s">
        <v>314</v>
      </c>
      <c r="BM661" s="143" t="s">
        <v>773</v>
      </c>
    </row>
    <row r="662" spans="2:51" s="12" customFormat="1" ht="11.25">
      <c r="B662" s="149"/>
      <c r="D662" s="150" t="s">
        <v>147</v>
      </c>
      <c r="E662" s="151" t="s">
        <v>19</v>
      </c>
      <c r="F662" s="152" t="s">
        <v>774</v>
      </c>
      <c r="H662" s="151" t="s">
        <v>19</v>
      </c>
      <c r="I662" s="153"/>
      <c r="L662" s="149"/>
      <c r="M662" s="154"/>
      <c r="T662" s="155"/>
      <c r="AT662" s="151" t="s">
        <v>147</v>
      </c>
      <c r="AU662" s="151" t="s">
        <v>87</v>
      </c>
      <c r="AV662" s="12" t="s">
        <v>81</v>
      </c>
      <c r="AW662" s="12" t="s">
        <v>35</v>
      </c>
      <c r="AX662" s="12" t="s">
        <v>74</v>
      </c>
      <c r="AY662" s="151" t="s">
        <v>135</v>
      </c>
    </row>
    <row r="663" spans="2:51" s="13" customFormat="1" ht="11.25">
      <c r="B663" s="156"/>
      <c r="D663" s="150" t="s">
        <v>147</v>
      </c>
      <c r="E663" s="157" t="s">
        <v>19</v>
      </c>
      <c r="F663" s="158" t="s">
        <v>775</v>
      </c>
      <c r="H663" s="159">
        <v>1</v>
      </c>
      <c r="I663" s="160"/>
      <c r="L663" s="156"/>
      <c r="M663" s="161"/>
      <c r="T663" s="162"/>
      <c r="AT663" s="157" t="s">
        <v>147</v>
      </c>
      <c r="AU663" s="157" t="s">
        <v>87</v>
      </c>
      <c r="AV663" s="13" t="s">
        <v>87</v>
      </c>
      <c r="AW663" s="13" t="s">
        <v>35</v>
      </c>
      <c r="AX663" s="13" t="s">
        <v>74</v>
      </c>
      <c r="AY663" s="157" t="s">
        <v>135</v>
      </c>
    </row>
    <row r="664" spans="2:51" s="14" customFormat="1" ht="11.25">
      <c r="B664" s="163"/>
      <c r="D664" s="150" t="s">
        <v>147</v>
      </c>
      <c r="E664" s="164" t="s">
        <v>19</v>
      </c>
      <c r="F664" s="165" t="s">
        <v>151</v>
      </c>
      <c r="H664" s="166">
        <v>1</v>
      </c>
      <c r="I664" s="167"/>
      <c r="L664" s="163"/>
      <c r="M664" s="168"/>
      <c r="T664" s="169"/>
      <c r="AT664" s="164" t="s">
        <v>147</v>
      </c>
      <c r="AU664" s="164" t="s">
        <v>87</v>
      </c>
      <c r="AV664" s="14" t="s">
        <v>143</v>
      </c>
      <c r="AW664" s="14" t="s">
        <v>35</v>
      </c>
      <c r="AX664" s="14" t="s">
        <v>81</v>
      </c>
      <c r="AY664" s="164" t="s">
        <v>135</v>
      </c>
    </row>
    <row r="665" spans="2:65" s="1" customFormat="1" ht="16.5" customHeight="1">
      <c r="B665" s="33"/>
      <c r="C665" s="132" t="s">
        <v>776</v>
      </c>
      <c r="D665" s="132" t="s">
        <v>138</v>
      </c>
      <c r="E665" s="133" t="s">
        <v>777</v>
      </c>
      <c r="F665" s="134" t="s">
        <v>778</v>
      </c>
      <c r="G665" s="135" t="s">
        <v>486</v>
      </c>
      <c r="H665" s="136">
        <v>2</v>
      </c>
      <c r="I665" s="137"/>
      <c r="J665" s="138">
        <f>ROUND(I665*H665,2)</f>
        <v>0</v>
      </c>
      <c r="K665" s="134" t="s">
        <v>19</v>
      </c>
      <c r="L665" s="33"/>
      <c r="M665" s="139" t="s">
        <v>19</v>
      </c>
      <c r="N665" s="140" t="s">
        <v>46</v>
      </c>
      <c r="P665" s="141">
        <f>O665*H665</f>
        <v>0</v>
      </c>
      <c r="Q665" s="141">
        <v>0</v>
      </c>
      <c r="R665" s="141">
        <f>Q665*H665</f>
        <v>0</v>
      </c>
      <c r="S665" s="141">
        <v>0</v>
      </c>
      <c r="T665" s="142">
        <f>S665*H665</f>
        <v>0</v>
      </c>
      <c r="AR665" s="143" t="s">
        <v>314</v>
      </c>
      <c r="AT665" s="143" t="s">
        <v>138</v>
      </c>
      <c r="AU665" s="143" t="s">
        <v>87</v>
      </c>
      <c r="AY665" s="18" t="s">
        <v>135</v>
      </c>
      <c r="BE665" s="144">
        <f>IF(N665="základní",J665,0)</f>
        <v>0</v>
      </c>
      <c r="BF665" s="144">
        <f>IF(N665="snížená",J665,0)</f>
        <v>0</v>
      </c>
      <c r="BG665" s="144">
        <f>IF(N665="zákl. přenesená",J665,0)</f>
        <v>0</v>
      </c>
      <c r="BH665" s="144">
        <f>IF(N665="sníž. přenesená",J665,0)</f>
        <v>0</v>
      </c>
      <c r="BI665" s="144">
        <f>IF(N665="nulová",J665,0)</f>
        <v>0</v>
      </c>
      <c r="BJ665" s="18" t="s">
        <v>87</v>
      </c>
      <c r="BK665" s="144">
        <f>ROUND(I665*H665,2)</f>
        <v>0</v>
      </c>
      <c r="BL665" s="18" t="s">
        <v>314</v>
      </c>
      <c r="BM665" s="143" t="s">
        <v>779</v>
      </c>
    </row>
    <row r="666" spans="2:51" s="12" customFormat="1" ht="11.25">
      <c r="B666" s="149"/>
      <c r="D666" s="150" t="s">
        <v>147</v>
      </c>
      <c r="E666" s="151" t="s">
        <v>19</v>
      </c>
      <c r="F666" s="152" t="s">
        <v>780</v>
      </c>
      <c r="H666" s="151" t="s">
        <v>19</v>
      </c>
      <c r="I666" s="153"/>
      <c r="L666" s="149"/>
      <c r="M666" s="154"/>
      <c r="T666" s="155"/>
      <c r="AT666" s="151" t="s">
        <v>147</v>
      </c>
      <c r="AU666" s="151" t="s">
        <v>87</v>
      </c>
      <c r="AV666" s="12" t="s">
        <v>81</v>
      </c>
      <c r="AW666" s="12" t="s">
        <v>35</v>
      </c>
      <c r="AX666" s="12" t="s">
        <v>74</v>
      </c>
      <c r="AY666" s="151" t="s">
        <v>135</v>
      </c>
    </row>
    <row r="667" spans="2:51" s="13" customFormat="1" ht="11.25">
      <c r="B667" s="156"/>
      <c r="D667" s="150" t="s">
        <v>147</v>
      </c>
      <c r="E667" s="157" t="s">
        <v>19</v>
      </c>
      <c r="F667" s="158" t="s">
        <v>781</v>
      </c>
      <c r="H667" s="159">
        <v>2</v>
      </c>
      <c r="I667" s="160"/>
      <c r="L667" s="156"/>
      <c r="M667" s="161"/>
      <c r="T667" s="162"/>
      <c r="AT667" s="157" t="s">
        <v>147</v>
      </c>
      <c r="AU667" s="157" t="s">
        <v>87</v>
      </c>
      <c r="AV667" s="13" t="s">
        <v>87</v>
      </c>
      <c r="AW667" s="13" t="s">
        <v>35</v>
      </c>
      <c r="AX667" s="13" t="s">
        <v>74</v>
      </c>
      <c r="AY667" s="157" t="s">
        <v>135</v>
      </c>
    </row>
    <row r="668" spans="2:51" s="14" customFormat="1" ht="11.25">
      <c r="B668" s="163"/>
      <c r="D668" s="150" t="s">
        <v>147</v>
      </c>
      <c r="E668" s="164" t="s">
        <v>19</v>
      </c>
      <c r="F668" s="165" t="s">
        <v>151</v>
      </c>
      <c r="H668" s="166">
        <v>2</v>
      </c>
      <c r="I668" s="167"/>
      <c r="L668" s="163"/>
      <c r="M668" s="168"/>
      <c r="T668" s="169"/>
      <c r="AT668" s="164" t="s">
        <v>147</v>
      </c>
      <c r="AU668" s="164" t="s">
        <v>87</v>
      </c>
      <c r="AV668" s="14" t="s">
        <v>143</v>
      </c>
      <c r="AW668" s="14" t="s">
        <v>35</v>
      </c>
      <c r="AX668" s="14" t="s">
        <v>81</v>
      </c>
      <c r="AY668" s="164" t="s">
        <v>135</v>
      </c>
    </row>
    <row r="669" spans="2:65" s="1" customFormat="1" ht="16.5" customHeight="1">
      <c r="B669" s="33"/>
      <c r="C669" s="132" t="s">
        <v>782</v>
      </c>
      <c r="D669" s="132" t="s">
        <v>138</v>
      </c>
      <c r="E669" s="133" t="s">
        <v>783</v>
      </c>
      <c r="F669" s="134" t="s">
        <v>784</v>
      </c>
      <c r="G669" s="135" t="s">
        <v>486</v>
      </c>
      <c r="H669" s="136">
        <v>4</v>
      </c>
      <c r="I669" s="137"/>
      <c r="J669" s="138">
        <f>ROUND(I669*H669,2)</f>
        <v>0</v>
      </c>
      <c r="K669" s="134" t="s">
        <v>19</v>
      </c>
      <c r="L669" s="33"/>
      <c r="M669" s="139" t="s">
        <v>19</v>
      </c>
      <c r="N669" s="140" t="s">
        <v>46</v>
      </c>
      <c r="P669" s="141">
        <f>O669*H669</f>
        <v>0</v>
      </c>
      <c r="Q669" s="141">
        <v>0</v>
      </c>
      <c r="R669" s="141">
        <f>Q669*H669</f>
        <v>0</v>
      </c>
      <c r="S669" s="141">
        <v>0</v>
      </c>
      <c r="T669" s="142">
        <f>S669*H669</f>
        <v>0</v>
      </c>
      <c r="AR669" s="143" t="s">
        <v>314</v>
      </c>
      <c r="AT669" s="143" t="s">
        <v>138</v>
      </c>
      <c r="AU669" s="143" t="s">
        <v>87</v>
      </c>
      <c r="AY669" s="18" t="s">
        <v>135</v>
      </c>
      <c r="BE669" s="144">
        <f>IF(N669="základní",J669,0)</f>
        <v>0</v>
      </c>
      <c r="BF669" s="144">
        <f>IF(N669="snížená",J669,0)</f>
        <v>0</v>
      </c>
      <c r="BG669" s="144">
        <f>IF(N669="zákl. přenesená",J669,0)</f>
        <v>0</v>
      </c>
      <c r="BH669" s="144">
        <f>IF(N669="sníž. přenesená",J669,0)</f>
        <v>0</v>
      </c>
      <c r="BI669" s="144">
        <f>IF(N669="nulová",J669,0)</f>
        <v>0</v>
      </c>
      <c r="BJ669" s="18" t="s">
        <v>87</v>
      </c>
      <c r="BK669" s="144">
        <f>ROUND(I669*H669,2)</f>
        <v>0</v>
      </c>
      <c r="BL669" s="18" t="s">
        <v>314</v>
      </c>
      <c r="BM669" s="143" t="s">
        <v>785</v>
      </c>
    </row>
    <row r="670" spans="2:51" s="12" customFormat="1" ht="11.25">
      <c r="B670" s="149"/>
      <c r="D670" s="150" t="s">
        <v>147</v>
      </c>
      <c r="E670" s="151" t="s">
        <v>19</v>
      </c>
      <c r="F670" s="152" t="s">
        <v>780</v>
      </c>
      <c r="H670" s="151" t="s">
        <v>19</v>
      </c>
      <c r="I670" s="153"/>
      <c r="L670" s="149"/>
      <c r="M670" s="154"/>
      <c r="T670" s="155"/>
      <c r="AT670" s="151" t="s">
        <v>147</v>
      </c>
      <c r="AU670" s="151" t="s">
        <v>87</v>
      </c>
      <c r="AV670" s="12" t="s">
        <v>81</v>
      </c>
      <c r="AW670" s="12" t="s">
        <v>35</v>
      </c>
      <c r="AX670" s="12" t="s">
        <v>74</v>
      </c>
      <c r="AY670" s="151" t="s">
        <v>135</v>
      </c>
    </row>
    <row r="671" spans="2:51" s="13" customFormat="1" ht="11.25">
      <c r="B671" s="156"/>
      <c r="D671" s="150" t="s">
        <v>147</v>
      </c>
      <c r="E671" s="157" t="s">
        <v>19</v>
      </c>
      <c r="F671" s="158" t="s">
        <v>786</v>
      </c>
      <c r="H671" s="159">
        <v>4</v>
      </c>
      <c r="I671" s="160"/>
      <c r="L671" s="156"/>
      <c r="M671" s="161"/>
      <c r="T671" s="162"/>
      <c r="AT671" s="157" t="s">
        <v>147</v>
      </c>
      <c r="AU671" s="157" t="s">
        <v>87</v>
      </c>
      <c r="AV671" s="13" t="s">
        <v>87</v>
      </c>
      <c r="AW671" s="13" t="s">
        <v>35</v>
      </c>
      <c r="AX671" s="13" t="s">
        <v>74</v>
      </c>
      <c r="AY671" s="157" t="s">
        <v>135</v>
      </c>
    </row>
    <row r="672" spans="2:51" s="14" customFormat="1" ht="11.25">
      <c r="B672" s="163"/>
      <c r="D672" s="150" t="s">
        <v>147</v>
      </c>
      <c r="E672" s="164" t="s">
        <v>19</v>
      </c>
      <c r="F672" s="165" t="s">
        <v>151</v>
      </c>
      <c r="H672" s="166">
        <v>4</v>
      </c>
      <c r="I672" s="167"/>
      <c r="L672" s="163"/>
      <c r="M672" s="168"/>
      <c r="T672" s="169"/>
      <c r="AT672" s="164" t="s">
        <v>147</v>
      </c>
      <c r="AU672" s="164" t="s">
        <v>87</v>
      </c>
      <c r="AV672" s="14" t="s">
        <v>143</v>
      </c>
      <c r="AW672" s="14" t="s">
        <v>35</v>
      </c>
      <c r="AX672" s="14" t="s">
        <v>81</v>
      </c>
      <c r="AY672" s="164" t="s">
        <v>135</v>
      </c>
    </row>
    <row r="673" spans="2:65" s="1" customFormat="1" ht="16.5" customHeight="1">
      <c r="B673" s="33"/>
      <c r="C673" s="132" t="s">
        <v>787</v>
      </c>
      <c r="D673" s="132" t="s">
        <v>138</v>
      </c>
      <c r="E673" s="133" t="s">
        <v>788</v>
      </c>
      <c r="F673" s="134" t="s">
        <v>789</v>
      </c>
      <c r="G673" s="135" t="s">
        <v>486</v>
      </c>
      <c r="H673" s="136">
        <v>10</v>
      </c>
      <c r="I673" s="137"/>
      <c r="J673" s="138">
        <f>ROUND(I673*H673,2)</f>
        <v>0</v>
      </c>
      <c r="K673" s="134" t="s">
        <v>19</v>
      </c>
      <c r="L673" s="33"/>
      <c r="M673" s="139" t="s">
        <v>19</v>
      </c>
      <c r="N673" s="140" t="s">
        <v>46</v>
      </c>
      <c r="P673" s="141">
        <f>O673*H673</f>
        <v>0</v>
      </c>
      <c r="Q673" s="141">
        <v>0</v>
      </c>
      <c r="R673" s="141">
        <f>Q673*H673</f>
        <v>0</v>
      </c>
      <c r="S673" s="141">
        <v>0</v>
      </c>
      <c r="T673" s="142">
        <f>S673*H673</f>
        <v>0</v>
      </c>
      <c r="AR673" s="143" t="s">
        <v>314</v>
      </c>
      <c r="AT673" s="143" t="s">
        <v>138</v>
      </c>
      <c r="AU673" s="143" t="s">
        <v>87</v>
      </c>
      <c r="AY673" s="18" t="s">
        <v>135</v>
      </c>
      <c r="BE673" s="144">
        <f>IF(N673="základní",J673,0)</f>
        <v>0</v>
      </c>
      <c r="BF673" s="144">
        <f>IF(N673="snížená",J673,0)</f>
        <v>0</v>
      </c>
      <c r="BG673" s="144">
        <f>IF(N673="zákl. přenesená",J673,0)</f>
        <v>0</v>
      </c>
      <c r="BH673" s="144">
        <f>IF(N673="sníž. přenesená",J673,0)</f>
        <v>0</v>
      </c>
      <c r="BI673" s="144">
        <f>IF(N673="nulová",J673,0)</f>
        <v>0</v>
      </c>
      <c r="BJ673" s="18" t="s">
        <v>87</v>
      </c>
      <c r="BK673" s="144">
        <f>ROUND(I673*H673,2)</f>
        <v>0</v>
      </c>
      <c r="BL673" s="18" t="s">
        <v>314</v>
      </c>
      <c r="BM673" s="143" t="s">
        <v>790</v>
      </c>
    </row>
    <row r="674" spans="2:51" s="12" customFormat="1" ht="11.25">
      <c r="B674" s="149"/>
      <c r="D674" s="150" t="s">
        <v>147</v>
      </c>
      <c r="E674" s="151" t="s">
        <v>19</v>
      </c>
      <c r="F674" s="152" t="s">
        <v>780</v>
      </c>
      <c r="H674" s="151" t="s">
        <v>19</v>
      </c>
      <c r="I674" s="153"/>
      <c r="L674" s="149"/>
      <c r="M674" s="154"/>
      <c r="T674" s="155"/>
      <c r="AT674" s="151" t="s">
        <v>147</v>
      </c>
      <c r="AU674" s="151" t="s">
        <v>87</v>
      </c>
      <c r="AV674" s="12" t="s">
        <v>81</v>
      </c>
      <c r="AW674" s="12" t="s">
        <v>35</v>
      </c>
      <c r="AX674" s="12" t="s">
        <v>74</v>
      </c>
      <c r="AY674" s="151" t="s">
        <v>135</v>
      </c>
    </row>
    <row r="675" spans="2:51" s="13" customFormat="1" ht="11.25">
      <c r="B675" s="156"/>
      <c r="D675" s="150" t="s">
        <v>147</v>
      </c>
      <c r="E675" s="157" t="s">
        <v>19</v>
      </c>
      <c r="F675" s="158" t="s">
        <v>791</v>
      </c>
      <c r="H675" s="159">
        <v>10</v>
      </c>
      <c r="I675" s="160"/>
      <c r="L675" s="156"/>
      <c r="M675" s="161"/>
      <c r="T675" s="162"/>
      <c r="AT675" s="157" t="s">
        <v>147</v>
      </c>
      <c r="AU675" s="157" t="s">
        <v>87</v>
      </c>
      <c r="AV675" s="13" t="s">
        <v>87</v>
      </c>
      <c r="AW675" s="13" t="s">
        <v>35</v>
      </c>
      <c r="AX675" s="13" t="s">
        <v>74</v>
      </c>
      <c r="AY675" s="157" t="s">
        <v>135</v>
      </c>
    </row>
    <row r="676" spans="2:51" s="14" customFormat="1" ht="11.25">
      <c r="B676" s="163"/>
      <c r="D676" s="150" t="s">
        <v>147</v>
      </c>
      <c r="E676" s="164" t="s">
        <v>19</v>
      </c>
      <c r="F676" s="165" t="s">
        <v>151</v>
      </c>
      <c r="H676" s="166">
        <v>10</v>
      </c>
      <c r="I676" s="167"/>
      <c r="L676" s="163"/>
      <c r="M676" s="168"/>
      <c r="T676" s="169"/>
      <c r="AT676" s="164" t="s">
        <v>147</v>
      </c>
      <c r="AU676" s="164" t="s">
        <v>87</v>
      </c>
      <c r="AV676" s="14" t="s">
        <v>143</v>
      </c>
      <c r="AW676" s="14" t="s">
        <v>35</v>
      </c>
      <c r="AX676" s="14" t="s">
        <v>81</v>
      </c>
      <c r="AY676" s="164" t="s">
        <v>135</v>
      </c>
    </row>
    <row r="677" spans="2:65" s="1" customFormat="1" ht="24.2" customHeight="1">
      <c r="B677" s="33"/>
      <c r="C677" s="132" t="s">
        <v>792</v>
      </c>
      <c r="D677" s="132" t="s">
        <v>138</v>
      </c>
      <c r="E677" s="133" t="s">
        <v>793</v>
      </c>
      <c r="F677" s="134" t="s">
        <v>794</v>
      </c>
      <c r="G677" s="135" t="s">
        <v>486</v>
      </c>
      <c r="H677" s="136">
        <v>1</v>
      </c>
      <c r="I677" s="137"/>
      <c r="J677" s="138">
        <f>ROUND(I677*H677,2)</f>
        <v>0</v>
      </c>
      <c r="K677" s="134" t="s">
        <v>19</v>
      </c>
      <c r="L677" s="33"/>
      <c r="M677" s="139" t="s">
        <v>19</v>
      </c>
      <c r="N677" s="140" t="s">
        <v>46</v>
      </c>
      <c r="P677" s="141">
        <f>O677*H677</f>
        <v>0</v>
      </c>
      <c r="Q677" s="141">
        <v>0</v>
      </c>
      <c r="R677" s="141">
        <f>Q677*H677</f>
        <v>0</v>
      </c>
      <c r="S677" s="141">
        <v>0</v>
      </c>
      <c r="T677" s="142">
        <f>S677*H677</f>
        <v>0</v>
      </c>
      <c r="AR677" s="143" t="s">
        <v>314</v>
      </c>
      <c r="AT677" s="143" t="s">
        <v>138</v>
      </c>
      <c r="AU677" s="143" t="s">
        <v>87</v>
      </c>
      <c r="AY677" s="18" t="s">
        <v>135</v>
      </c>
      <c r="BE677" s="144">
        <f>IF(N677="základní",J677,0)</f>
        <v>0</v>
      </c>
      <c r="BF677" s="144">
        <f>IF(N677="snížená",J677,0)</f>
        <v>0</v>
      </c>
      <c r="BG677" s="144">
        <f>IF(N677="zákl. přenesená",J677,0)</f>
        <v>0</v>
      </c>
      <c r="BH677" s="144">
        <f>IF(N677="sníž. přenesená",J677,0)</f>
        <v>0</v>
      </c>
      <c r="BI677" s="144">
        <f>IF(N677="nulová",J677,0)</f>
        <v>0</v>
      </c>
      <c r="BJ677" s="18" t="s">
        <v>87</v>
      </c>
      <c r="BK677" s="144">
        <f>ROUND(I677*H677,2)</f>
        <v>0</v>
      </c>
      <c r="BL677" s="18" t="s">
        <v>314</v>
      </c>
      <c r="BM677" s="143" t="s">
        <v>795</v>
      </c>
    </row>
    <row r="678" spans="2:51" s="12" customFormat="1" ht="11.25">
      <c r="B678" s="149"/>
      <c r="D678" s="150" t="s">
        <v>147</v>
      </c>
      <c r="E678" s="151" t="s">
        <v>19</v>
      </c>
      <c r="F678" s="152" t="s">
        <v>780</v>
      </c>
      <c r="H678" s="151" t="s">
        <v>19</v>
      </c>
      <c r="I678" s="153"/>
      <c r="L678" s="149"/>
      <c r="M678" s="154"/>
      <c r="T678" s="155"/>
      <c r="AT678" s="151" t="s">
        <v>147</v>
      </c>
      <c r="AU678" s="151" t="s">
        <v>87</v>
      </c>
      <c r="AV678" s="12" t="s">
        <v>81</v>
      </c>
      <c r="AW678" s="12" t="s">
        <v>35</v>
      </c>
      <c r="AX678" s="12" t="s">
        <v>74</v>
      </c>
      <c r="AY678" s="151" t="s">
        <v>135</v>
      </c>
    </row>
    <row r="679" spans="2:51" s="13" customFormat="1" ht="11.25">
      <c r="B679" s="156"/>
      <c r="D679" s="150" t="s">
        <v>147</v>
      </c>
      <c r="E679" s="157" t="s">
        <v>19</v>
      </c>
      <c r="F679" s="158" t="s">
        <v>796</v>
      </c>
      <c r="H679" s="159">
        <v>1</v>
      </c>
      <c r="I679" s="160"/>
      <c r="L679" s="156"/>
      <c r="M679" s="161"/>
      <c r="T679" s="162"/>
      <c r="AT679" s="157" t="s">
        <v>147</v>
      </c>
      <c r="AU679" s="157" t="s">
        <v>87</v>
      </c>
      <c r="AV679" s="13" t="s">
        <v>87</v>
      </c>
      <c r="AW679" s="13" t="s">
        <v>35</v>
      </c>
      <c r="AX679" s="13" t="s">
        <v>74</v>
      </c>
      <c r="AY679" s="157" t="s">
        <v>135</v>
      </c>
    </row>
    <row r="680" spans="2:51" s="14" customFormat="1" ht="11.25">
      <c r="B680" s="163"/>
      <c r="D680" s="150" t="s">
        <v>147</v>
      </c>
      <c r="E680" s="164" t="s">
        <v>19</v>
      </c>
      <c r="F680" s="165" t="s">
        <v>151</v>
      </c>
      <c r="H680" s="166">
        <v>1</v>
      </c>
      <c r="I680" s="167"/>
      <c r="L680" s="163"/>
      <c r="M680" s="168"/>
      <c r="T680" s="169"/>
      <c r="AT680" s="164" t="s">
        <v>147</v>
      </c>
      <c r="AU680" s="164" t="s">
        <v>87</v>
      </c>
      <c r="AV680" s="14" t="s">
        <v>143</v>
      </c>
      <c r="AW680" s="14" t="s">
        <v>35</v>
      </c>
      <c r="AX680" s="14" t="s">
        <v>81</v>
      </c>
      <c r="AY680" s="164" t="s">
        <v>135</v>
      </c>
    </row>
    <row r="681" spans="2:65" s="1" customFormat="1" ht="16.5" customHeight="1">
      <c r="B681" s="33"/>
      <c r="C681" s="132" t="s">
        <v>797</v>
      </c>
      <c r="D681" s="132" t="s">
        <v>138</v>
      </c>
      <c r="E681" s="133" t="s">
        <v>798</v>
      </c>
      <c r="F681" s="134" t="s">
        <v>799</v>
      </c>
      <c r="G681" s="135" t="s">
        <v>486</v>
      </c>
      <c r="H681" s="136">
        <v>88</v>
      </c>
      <c r="I681" s="137"/>
      <c r="J681" s="138">
        <f>ROUND(I681*H681,2)</f>
        <v>0</v>
      </c>
      <c r="K681" s="134" t="s">
        <v>142</v>
      </c>
      <c r="L681" s="33"/>
      <c r="M681" s="139" t="s">
        <v>19</v>
      </c>
      <c r="N681" s="140" t="s">
        <v>46</v>
      </c>
      <c r="P681" s="141">
        <f>O681*H681</f>
        <v>0</v>
      </c>
      <c r="Q681" s="141">
        <v>0</v>
      </c>
      <c r="R681" s="141">
        <f>Q681*H681</f>
        <v>0</v>
      </c>
      <c r="S681" s="141">
        <v>0</v>
      </c>
      <c r="T681" s="142">
        <f>S681*H681</f>
        <v>0</v>
      </c>
      <c r="AR681" s="143" t="s">
        <v>314</v>
      </c>
      <c r="AT681" s="143" t="s">
        <v>138</v>
      </c>
      <c r="AU681" s="143" t="s">
        <v>87</v>
      </c>
      <c r="AY681" s="18" t="s">
        <v>135</v>
      </c>
      <c r="BE681" s="144">
        <f>IF(N681="základní",J681,0)</f>
        <v>0</v>
      </c>
      <c r="BF681" s="144">
        <f>IF(N681="snížená",J681,0)</f>
        <v>0</v>
      </c>
      <c r="BG681" s="144">
        <f>IF(N681="zákl. přenesená",J681,0)</f>
        <v>0</v>
      </c>
      <c r="BH681" s="144">
        <f>IF(N681="sníž. přenesená",J681,0)</f>
        <v>0</v>
      </c>
      <c r="BI681" s="144">
        <f>IF(N681="nulová",J681,0)</f>
        <v>0</v>
      </c>
      <c r="BJ681" s="18" t="s">
        <v>87</v>
      </c>
      <c r="BK681" s="144">
        <f>ROUND(I681*H681,2)</f>
        <v>0</v>
      </c>
      <c r="BL681" s="18" t="s">
        <v>314</v>
      </c>
      <c r="BM681" s="143" t="s">
        <v>800</v>
      </c>
    </row>
    <row r="682" spans="2:47" s="1" customFormat="1" ht="11.25">
      <c r="B682" s="33"/>
      <c r="D682" s="145" t="s">
        <v>145</v>
      </c>
      <c r="F682" s="146" t="s">
        <v>801</v>
      </c>
      <c r="I682" s="147"/>
      <c r="L682" s="33"/>
      <c r="M682" s="148"/>
      <c r="T682" s="54"/>
      <c r="AT682" s="18" t="s">
        <v>145</v>
      </c>
      <c r="AU682" s="18" t="s">
        <v>87</v>
      </c>
    </row>
    <row r="683" spans="2:51" s="12" customFormat="1" ht="11.25">
      <c r="B683" s="149"/>
      <c r="D683" s="150" t="s">
        <v>147</v>
      </c>
      <c r="E683" s="151" t="s">
        <v>19</v>
      </c>
      <c r="F683" s="152" t="s">
        <v>489</v>
      </c>
      <c r="H683" s="151" t="s">
        <v>19</v>
      </c>
      <c r="I683" s="153"/>
      <c r="L683" s="149"/>
      <c r="M683" s="154"/>
      <c r="T683" s="155"/>
      <c r="AT683" s="151" t="s">
        <v>147</v>
      </c>
      <c r="AU683" s="151" t="s">
        <v>87</v>
      </c>
      <c r="AV683" s="12" t="s">
        <v>81</v>
      </c>
      <c r="AW683" s="12" t="s">
        <v>35</v>
      </c>
      <c r="AX683" s="12" t="s">
        <v>74</v>
      </c>
      <c r="AY683" s="151" t="s">
        <v>135</v>
      </c>
    </row>
    <row r="684" spans="2:51" s="13" customFormat="1" ht="11.25">
      <c r="B684" s="156"/>
      <c r="D684" s="150" t="s">
        <v>147</v>
      </c>
      <c r="E684" s="157" t="s">
        <v>19</v>
      </c>
      <c r="F684" s="158" t="s">
        <v>490</v>
      </c>
      <c r="H684" s="159">
        <v>88</v>
      </c>
      <c r="I684" s="160"/>
      <c r="L684" s="156"/>
      <c r="M684" s="161"/>
      <c r="T684" s="162"/>
      <c r="AT684" s="157" t="s">
        <v>147</v>
      </c>
      <c r="AU684" s="157" t="s">
        <v>87</v>
      </c>
      <c r="AV684" s="13" t="s">
        <v>87</v>
      </c>
      <c r="AW684" s="13" t="s">
        <v>35</v>
      </c>
      <c r="AX684" s="13" t="s">
        <v>74</v>
      </c>
      <c r="AY684" s="157" t="s">
        <v>135</v>
      </c>
    </row>
    <row r="685" spans="2:51" s="14" customFormat="1" ht="11.25">
      <c r="B685" s="163"/>
      <c r="D685" s="150" t="s">
        <v>147</v>
      </c>
      <c r="E685" s="164" t="s">
        <v>19</v>
      </c>
      <c r="F685" s="165" t="s">
        <v>151</v>
      </c>
      <c r="H685" s="166">
        <v>88</v>
      </c>
      <c r="I685" s="167"/>
      <c r="L685" s="163"/>
      <c r="M685" s="168"/>
      <c r="T685" s="169"/>
      <c r="AT685" s="164" t="s">
        <v>147</v>
      </c>
      <c r="AU685" s="164" t="s">
        <v>87</v>
      </c>
      <c r="AV685" s="14" t="s">
        <v>143</v>
      </c>
      <c r="AW685" s="14" t="s">
        <v>35</v>
      </c>
      <c r="AX685" s="14" t="s">
        <v>81</v>
      </c>
      <c r="AY685" s="164" t="s">
        <v>135</v>
      </c>
    </row>
    <row r="686" spans="2:65" s="1" customFormat="1" ht="16.5" customHeight="1">
      <c r="B686" s="33"/>
      <c r="C686" s="178" t="s">
        <v>802</v>
      </c>
      <c r="D686" s="178" t="s">
        <v>258</v>
      </c>
      <c r="E686" s="179" t="s">
        <v>803</v>
      </c>
      <c r="F686" s="180" t="s">
        <v>804</v>
      </c>
      <c r="G686" s="181" t="s">
        <v>486</v>
      </c>
      <c r="H686" s="182">
        <v>88</v>
      </c>
      <c r="I686" s="183"/>
      <c r="J686" s="184">
        <f>ROUND(I686*H686,2)</f>
        <v>0</v>
      </c>
      <c r="K686" s="180" t="s">
        <v>142</v>
      </c>
      <c r="L686" s="185"/>
      <c r="M686" s="186" t="s">
        <v>19</v>
      </c>
      <c r="N686" s="187" t="s">
        <v>46</v>
      </c>
      <c r="P686" s="141">
        <f>O686*H686</f>
        <v>0</v>
      </c>
      <c r="Q686" s="141">
        <v>0.00059</v>
      </c>
      <c r="R686" s="141">
        <f>Q686*H686</f>
        <v>0.05192</v>
      </c>
      <c r="S686" s="141">
        <v>0</v>
      </c>
      <c r="T686" s="142">
        <f>S686*H686</f>
        <v>0</v>
      </c>
      <c r="AR686" s="143" t="s">
        <v>466</v>
      </c>
      <c r="AT686" s="143" t="s">
        <v>258</v>
      </c>
      <c r="AU686" s="143" t="s">
        <v>87</v>
      </c>
      <c r="AY686" s="18" t="s">
        <v>135</v>
      </c>
      <c r="BE686" s="144">
        <f>IF(N686="základní",J686,0)</f>
        <v>0</v>
      </c>
      <c r="BF686" s="144">
        <f>IF(N686="snížená",J686,0)</f>
        <v>0</v>
      </c>
      <c r="BG686" s="144">
        <f>IF(N686="zákl. přenesená",J686,0)</f>
        <v>0</v>
      </c>
      <c r="BH686" s="144">
        <f>IF(N686="sníž. přenesená",J686,0)</f>
        <v>0</v>
      </c>
      <c r="BI686" s="144">
        <f>IF(N686="nulová",J686,0)</f>
        <v>0</v>
      </c>
      <c r="BJ686" s="18" t="s">
        <v>87</v>
      </c>
      <c r="BK686" s="144">
        <f>ROUND(I686*H686,2)</f>
        <v>0</v>
      </c>
      <c r="BL686" s="18" t="s">
        <v>314</v>
      </c>
      <c r="BM686" s="143" t="s">
        <v>805</v>
      </c>
    </row>
    <row r="687" spans="2:65" s="1" customFormat="1" ht="24.2" customHeight="1">
      <c r="B687" s="33"/>
      <c r="C687" s="132" t="s">
        <v>806</v>
      </c>
      <c r="D687" s="132" t="s">
        <v>138</v>
      </c>
      <c r="E687" s="133" t="s">
        <v>807</v>
      </c>
      <c r="F687" s="134" t="s">
        <v>808</v>
      </c>
      <c r="G687" s="135" t="s">
        <v>486</v>
      </c>
      <c r="H687" s="136">
        <v>16</v>
      </c>
      <c r="I687" s="137"/>
      <c r="J687" s="138">
        <f>ROUND(I687*H687,2)</f>
        <v>0</v>
      </c>
      <c r="K687" s="134" t="s">
        <v>19</v>
      </c>
      <c r="L687" s="33"/>
      <c r="M687" s="139" t="s">
        <v>19</v>
      </c>
      <c r="N687" s="140" t="s">
        <v>46</v>
      </c>
      <c r="P687" s="141">
        <f>O687*H687</f>
        <v>0</v>
      </c>
      <c r="Q687" s="141">
        <v>0</v>
      </c>
      <c r="R687" s="141">
        <f>Q687*H687</f>
        <v>0</v>
      </c>
      <c r="S687" s="141">
        <v>0</v>
      </c>
      <c r="T687" s="142">
        <f>S687*H687</f>
        <v>0</v>
      </c>
      <c r="AR687" s="143" t="s">
        <v>314</v>
      </c>
      <c r="AT687" s="143" t="s">
        <v>138</v>
      </c>
      <c r="AU687" s="143" t="s">
        <v>87</v>
      </c>
      <c r="AY687" s="18" t="s">
        <v>135</v>
      </c>
      <c r="BE687" s="144">
        <f>IF(N687="základní",J687,0)</f>
        <v>0</v>
      </c>
      <c r="BF687" s="144">
        <f>IF(N687="snížená",J687,0)</f>
        <v>0</v>
      </c>
      <c r="BG687" s="144">
        <f>IF(N687="zákl. přenesená",J687,0)</f>
        <v>0</v>
      </c>
      <c r="BH687" s="144">
        <f>IF(N687="sníž. přenesená",J687,0)</f>
        <v>0</v>
      </c>
      <c r="BI687" s="144">
        <f>IF(N687="nulová",J687,0)</f>
        <v>0</v>
      </c>
      <c r="BJ687" s="18" t="s">
        <v>87</v>
      </c>
      <c r="BK687" s="144">
        <f>ROUND(I687*H687,2)</f>
        <v>0</v>
      </c>
      <c r="BL687" s="18" t="s">
        <v>314</v>
      </c>
      <c r="BM687" s="143" t="s">
        <v>809</v>
      </c>
    </row>
    <row r="688" spans="2:51" s="12" customFormat="1" ht="11.25">
      <c r="B688" s="149"/>
      <c r="D688" s="150" t="s">
        <v>147</v>
      </c>
      <c r="E688" s="151" t="s">
        <v>19</v>
      </c>
      <c r="F688" s="152" t="s">
        <v>810</v>
      </c>
      <c r="H688" s="151" t="s">
        <v>19</v>
      </c>
      <c r="I688" s="153"/>
      <c r="L688" s="149"/>
      <c r="M688" s="154"/>
      <c r="T688" s="155"/>
      <c r="AT688" s="151" t="s">
        <v>147</v>
      </c>
      <c r="AU688" s="151" t="s">
        <v>87</v>
      </c>
      <c r="AV688" s="12" t="s">
        <v>81</v>
      </c>
      <c r="AW688" s="12" t="s">
        <v>35</v>
      </c>
      <c r="AX688" s="12" t="s">
        <v>74</v>
      </c>
      <c r="AY688" s="151" t="s">
        <v>135</v>
      </c>
    </row>
    <row r="689" spans="2:51" s="13" customFormat="1" ht="11.25">
      <c r="B689" s="156"/>
      <c r="D689" s="150" t="s">
        <v>147</v>
      </c>
      <c r="E689" s="157" t="s">
        <v>19</v>
      </c>
      <c r="F689" s="158" t="s">
        <v>811</v>
      </c>
      <c r="H689" s="159">
        <v>16</v>
      </c>
      <c r="I689" s="160"/>
      <c r="L689" s="156"/>
      <c r="M689" s="161"/>
      <c r="T689" s="162"/>
      <c r="AT689" s="157" t="s">
        <v>147</v>
      </c>
      <c r="AU689" s="157" t="s">
        <v>87</v>
      </c>
      <c r="AV689" s="13" t="s">
        <v>87</v>
      </c>
      <c r="AW689" s="13" t="s">
        <v>35</v>
      </c>
      <c r="AX689" s="13" t="s">
        <v>74</v>
      </c>
      <c r="AY689" s="157" t="s">
        <v>135</v>
      </c>
    </row>
    <row r="690" spans="2:51" s="14" customFormat="1" ht="11.25">
      <c r="B690" s="163"/>
      <c r="D690" s="150" t="s">
        <v>147</v>
      </c>
      <c r="E690" s="164" t="s">
        <v>19</v>
      </c>
      <c r="F690" s="165" t="s">
        <v>151</v>
      </c>
      <c r="H690" s="166">
        <v>16</v>
      </c>
      <c r="I690" s="167"/>
      <c r="L690" s="163"/>
      <c r="M690" s="168"/>
      <c r="T690" s="169"/>
      <c r="AT690" s="164" t="s">
        <v>147</v>
      </c>
      <c r="AU690" s="164" t="s">
        <v>87</v>
      </c>
      <c r="AV690" s="14" t="s">
        <v>143</v>
      </c>
      <c r="AW690" s="14" t="s">
        <v>35</v>
      </c>
      <c r="AX690" s="14" t="s">
        <v>81</v>
      </c>
      <c r="AY690" s="164" t="s">
        <v>135</v>
      </c>
    </row>
    <row r="691" spans="2:65" s="1" customFormat="1" ht="24.2" customHeight="1">
      <c r="B691" s="33"/>
      <c r="C691" s="132" t="s">
        <v>812</v>
      </c>
      <c r="D691" s="132" t="s">
        <v>138</v>
      </c>
      <c r="E691" s="133" t="s">
        <v>813</v>
      </c>
      <c r="F691" s="134" t="s">
        <v>814</v>
      </c>
      <c r="G691" s="135" t="s">
        <v>486</v>
      </c>
      <c r="H691" s="136">
        <v>24</v>
      </c>
      <c r="I691" s="137"/>
      <c r="J691" s="138">
        <f>ROUND(I691*H691,2)</f>
        <v>0</v>
      </c>
      <c r="K691" s="134" t="s">
        <v>19</v>
      </c>
      <c r="L691" s="33"/>
      <c r="M691" s="139" t="s">
        <v>19</v>
      </c>
      <c r="N691" s="140" t="s">
        <v>46</v>
      </c>
      <c r="P691" s="141">
        <f>O691*H691</f>
        <v>0</v>
      </c>
      <c r="Q691" s="141">
        <v>0</v>
      </c>
      <c r="R691" s="141">
        <f>Q691*H691</f>
        <v>0</v>
      </c>
      <c r="S691" s="141">
        <v>0</v>
      </c>
      <c r="T691" s="142">
        <f>S691*H691</f>
        <v>0</v>
      </c>
      <c r="AR691" s="143" t="s">
        <v>314</v>
      </c>
      <c r="AT691" s="143" t="s">
        <v>138</v>
      </c>
      <c r="AU691" s="143" t="s">
        <v>87</v>
      </c>
      <c r="AY691" s="18" t="s">
        <v>135</v>
      </c>
      <c r="BE691" s="144">
        <f>IF(N691="základní",J691,0)</f>
        <v>0</v>
      </c>
      <c r="BF691" s="144">
        <f>IF(N691="snížená",J691,0)</f>
        <v>0</v>
      </c>
      <c r="BG691" s="144">
        <f>IF(N691="zákl. přenesená",J691,0)</f>
        <v>0</v>
      </c>
      <c r="BH691" s="144">
        <f>IF(N691="sníž. přenesená",J691,0)</f>
        <v>0</v>
      </c>
      <c r="BI691" s="144">
        <f>IF(N691="nulová",J691,0)</f>
        <v>0</v>
      </c>
      <c r="BJ691" s="18" t="s">
        <v>87</v>
      </c>
      <c r="BK691" s="144">
        <f>ROUND(I691*H691,2)</f>
        <v>0</v>
      </c>
      <c r="BL691" s="18" t="s">
        <v>314</v>
      </c>
      <c r="BM691" s="143" t="s">
        <v>815</v>
      </c>
    </row>
    <row r="692" spans="2:51" s="12" customFormat="1" ht="11.25">
      <c r="B692" s="149"/>
      <c r="D692" s="150" t="s">
        <v>147</v>
      </c>
      <c r="E692" s="151" t="s">
        <v>19</v>
      </c>
      <c r="F692" s="152" t="s">
        <v>810</v>
      </c>
      <c r="H692" s="151" t="s">
        <v>19</v>
      </c>
      <c r="I692" s="153"/>
      <c r="L692" s="149"/>
      <c r="M692" s="154"/>
      <c r="T692" s="155"/>
      <c r="AT692" s="151" t="s">
        <v>147</v>
      </c>
      <c r="AU692" s="151" t="s">
        <v>87</v>
      </c>
      <c r="AV692" s="12" t="s">
        <v>81</v>
      </c>
      <c r="AW692" s="12" t="s">
        <v>35</v>
      </c>
      <c r="AX692" s="12" t="s">
        <v>74</v>
      </c>
      <c r="AY692" s="151" t="s">
        <v>135</v>
      </c>
    </row>
    <row r="693" spans="2:51" s="13" customFormat="1" ht="11.25">
      <c r="B693" s="156"/>
      <c r="D693" s="150" t="s">
        <v>147</v>
      </c>
      <c r="E693" s="157" t="s">
        <v>19</v>
      </c>
      <c r="F693" s="158" t="s">
        <v>816</v>
      </c>
      <c r="H693" s="159">
        <v>24</v>
      </c>
      <c r="I693" s="160"/>
      <c r="L693" s="156"/>
      <c r="M693" s="161"/>
      <c r="T693" s="162"/>
      <c r="AT693" s="157" t="s">
        <v>147</v>
      </c>
      <c r="AU693" s="157" t="s">
        <v>87</v>
      </c>
      <c r="AV693" s="13" t="s">
        <v>87</v>
      </c>
      <c r="AW693" s="13" t="s">
        <v>35</v>
      </c>
      <c r="AX693" s="13" t="s">
        <v>74</v>
      </c>
      <c r="AY693" s="157" t="s">
        <v>135</v>
      </c>
    </row>
    <row r="694" spans="2:51" s="14" customFormat="1" ht="11.25">
      <c r="B694" s="163"/>
      <c r="D694" s="150" t="s">
        <v>147</v>
      </c>
      <c r="E694" s="164" t="s">
        <v>19</v>
      </c>
      <c r="F694" s="165" t="s">
        <v>151</v>
      </c>
      <c r="H694" s="166">
        <v>24</v>
      </c>
      <c r="I694" s="167"/>
      <c r="L694" s="163"/>
      <c r="M694" s="168"/>
      <c r="T694" s="169"/>
      <c r="AT694" s="164" t="s">
        <v>147</v>
      </c>
      <c r="AU694" s="164" t="s">
        <v>87</v>
      </c>
      <c r="AV694" s="14" t="s">
        <v>143</v>
      </c>
      <c r="AW694" s="14" t="s">
        <v>35</v>
      </c>
      <c r="AX694" s="14" t="s">
        <v>81</v>
      </c>
      <c r="AY694" s="164" t="s">
        <v>135</v>
      </c>
    </row>
    <row r="695" spans="2:65" s="1" customFormat="1" ht="24.2" customHeight="1">
      <c r="B695" s="33"/>
      <c r="C695" s="132" t="s">
        <v>817</v>
      </c>
      <c r="D695" s="132" t="s">
        <v>138</v>
      </c>
      <c r="E695" s="133" t="s">
        <v>818</v>
      </c>
      <c r="F695" s="134" t="s">
        <v>819</v>
      </c>
      <c r="G695" s="135" t="s">
        <v>486</v>
      </c>
      <c r="H695" s="136">
        <v>4</v>
      </c>
      <c r="I695" s="137"/>
      <c r="J695" s="138">
        <f>ROUND(I695*H695,2)</f>
        <v>0</v>
      </c>
      <c r="K695" s="134" t="s">
        <v>19</v>
      </c>
      <c r="L695" s="33"/>
      <c r="M695" s="139" t="s">
        <v>19</v>
      </c>
      <c r="N695" s="140" t="s">
        <v>46</v>
      </c>
      <c r="P695" s="141">
        <f>O695*H695</f>
        <v>0</v>
      </c>
      <c r="Q695" s="141">
        <v>0</v>
      </c>
      <c r="R695" s="141">
        <f>Q695*H695</f>
        <v>0</v>
      </c>
      <c r="S695" s="141">
        <v>0</v>
      </c>
      <c r="T695" s="142">
        <f>S695*H695</f>
        <v>0</v>
      </c>
      <c r="AR695" s="143" t="s">
        <v>314</v>
      </c>
      <c r="AT695" s="143" t="s">
        <v>138</v>
      </c>
      <c r="AU695" s="143" t="s">
        <v>87</v>
      </c>
      <c r="AY695" s="18" t="s">
        <v>135</v>
      </c>
      <c r="BE695" s="144">
        <f>IF(N695="základní",J695,0)</f>
        <v>0</v>
      </c>
      <c r="BF695" s="144">
        <f>IF(N695="snížená",J695,0)</f>
        <v>0</v>
      </c>
      <c r="BG695" s="144">
        <f>IF(N695="zákl. přenesená",J695,0)</f>
        <v>0</v>
      </c>
      <c r="BH695" s="144">
        <f>IF(N695="sníž. přenesená",J695,0)</f>
        <v>0</v>
      </c>
      <c r="BI695" s="144">
        <f>IF(N695="nulová",J695,0)</f>
        <v>0</v>
      </c>
      <c r="BJ695" s="18" t="s">
        <v>87</v>
      </c>
      <c r="BK695" s="144">
        <f>ROUND(I695*H695,2)</f>
        <v>0</v>
      </c>
      <c r="BL695" s="18" t="s">
        <v>314</v>
      </c>
      <c r="BM695" s="143" t="s">
        <v>820</v>
      </c>
    </row>
    <row r="696" spans="2:51" s="12" customFormat="1" ht="11.25">
      <c r="B696" s="149"/>
      <c r="D696" s="150" t="s">
        <v>147</v>
      </c>
      <c r="E696" s="151" t="s">
        <v>19</v>
      </c>
      <c r="F696" s="152" t="s">
        <v>810</v>
      </c>
      <c r="H696" s="151" t="s">
        <v>19</v>
      </c>
      <c r="I696" s="153"/>
      <c r="L696" s="149"/>
      <c r="M696" s="154"/>
      <c r="T696" s="155"/>
      <c r="AT696" s="151" t="s">
        <v>147</v>
      </c>
      <c r="AU696" s="151" t="s">
        <v>87</v>
      </c>
      <c r="AV696" s="12" t="s">
        <v>81</v>
      </c>
      <c r="AW696" s="12" t="s">
        <v>35</v>
      </c>
      <c r="AX696" s="12" t="s">
        <v>74</v>
      </c>
      <c r="AY696" s="151" t="s">
        <v>135</v>
      </c>
    </row>
    <row r="697" spans="2:51" s="13" customFormat="1" ht="11.25">
      <c r="B697" s="156"/>
      <c r="D697" s="150" t="s">
        <v>147</v>
      </c>
      <c r="E697" s="157" t="s">
        <v>19</v>
      </c>
      <c r="F697" s="158" t="s">
        <v>821</v>
      </c>
      <c r="H697" s="159">
        <v>4</v>
      </c>
      <c r="I697" s="160"/>
      <c r="L697" s="156"/>
      <c r="M697" s="161"/>
      <c r="T697" s="162"/>
      <c r="AT697" s="157" t="s">
        <v>147</v>
      </c>
      <c r="AU697" s="157" t="s">
        <v>87</v>
      </c>
      <c r="AV697" s="13" t="s">
        <v>87</v>
      </c>
      <c r="AW697" s="13" t="s">
        <v>35</v>
      </c>
      <c r="AX697" s="13" t="s">
        <v>74</v>
      </c>
      <c r="AY697" s="157" t="s">
        <v>135</v>
      </c>
    </row>
    <row r="698" spans="2:51" s="14" customFormat="1" ht="11.25">
      <c r="B698" s="163"/>
      <c r="D698" s="150" t="s">
        <v>147</v>
      </c>
      <c r="E698" s="164" t="s">
        <v>19</v>
      </c>
      <c r="F698" s="165" t="s">
        <v>151</v>
      </c>
      <c r="H698" s="166">
        <v>4</v>
      </c>
      <c r="I698" s="167"/>
      <c r="L698" s="163"/>
      <c r="M698" s="168"/>
      <c r="T698" s="169"/>
      <c r="AT698" s="164" t="s">
        <v>147</v>
      </c>
      <c r="AU698" s="164" t="s">
        <v>87</v>
      </c>
      <c r="AV698" s="14" t="s">
        <v>143</v>
      </c>
      <c r="AW698" s="14" t="s">
        <v>35</v>
      </c>
      <c r="AX698" s="14" t="s">
        <v>81</v>
      </c>
      <c r="AY698" s="164" t="s">
        <v>135</v>
      </c>
    </row>
    <row r="699" spans="2:65" s="1" customFormat="1" ht="16.5" customHeight="1">
      <c r="B699" s="33"/>
      <c r="C699" s="132" t="s">
        <v>822</v>
      </c>
      <c r="D699" s="132" t="s">
        <v>138</v>
      </c>
      <c r="E699" s="133" t="s">
        <v>823</v>
      </c>
      <c r="F699" s="134" t="s">
        <v>824</v>
      </c>
      <c r="G699" s="135" t="s">
        <v>156</v>
      </c>
      <c r="H699" s="136">
        <v>15</v>
      </c>
      <c r="I699" s="137"/>
      <c r="J699" s="138">
        <f>ROUND(I699*H699,2)</f>
        <v>0</v>
      </c>
      <c r="K699" s="134" t="s">
        <v>19</v>
      </c>
      <c r="L699" s="33"/>
      <c r="M699" s="139" t="s">
        <v>19</v>
      </c>
      <c r="N699" s="140" t="s">
        <v>46</v>
      </c>
      <c r="P699" s="141">
        <f>O699*H699</f>
        <v>0</v>
      </c>
      <c r="Q699" s="141">
        <v>1E-05</v>
      </c>
      <c r="R699" s="141">
        <f>Q699*H699</f>
        <v>0.00015000000000000001</v>
      </c>
      <c r="S699" s="141">
        <v>0</v>
      </c>
      <c r="T699" s="142">
        <f>S699*H699</f>
        <v>0</v>
      </c>
      <c r="AR699" s="143" t="s">
        <v>314</v>
      </c>
      <c r="AT699" s="143" t="s">
        <v>138</v>
      </c>
      <c r="AU699" s="143" t="s">
        <v>87</v>
      </c>
      <c r="AY699" s="18" t="s">
        <v>135</v>
      </c>
      <c r="BE699" s="144">
        <f>IF(N699="základní",J699,0)</f>
        <v>0</v>
      </c>
      <c r="BF699" s="144">
        <f>IF(N699="snížená",J699,0)</f>
        <v>0</v>
      </c>
      <c r="BG699" s="144">
        <f>IF(N699="zákl. přenesená",J699,0)</f>
        <v>0</v>
      </c>
      <c r="BH699" s="144">
        <f>IF(N699="sníž. přenesená",J699,0)</f>
        <v>0</v>
      </c>
      <c r="BI699" s="144">
        <f>IF(N699="nulová",J699,0)</f>
        <v>0</v>
      </c>
      <c r="BJ699" s="18" t="s">
        <v>87</v>
      </c>
      <c r="BK699" s="144">
        <f>ROUND(I699*H699,2)</f>
        <v>0</v>
      </c>
      <c r="BL699" s="18" t="s">
        <v>314</v>
      </c>
      <c r="BM699" s="143" t="s">
        <v>825</v>
      </c>
    </row>
    <row r="700" spans="2:51" s="12" customFormat="1" ht="11.25">
      <c r="B700" s="149"/>
      <c r="D700" s="150" t="s">
        <v>147</v>
      </c>
      <c r="E700" s="151" t="s">
        <v>19</v>
      </c>
      <c r="F700" s="152" t="s">
        <v>572</v>
      </c>
      <c r="H700" s="151" t="s">
        <v>19</v>
      </c>
      <c r="I700" s="153"/>
      <c r="L700" s="149"/>
      <c r="M700" s="154"/>
      <c r="T700" s="155"/>
      <c r="AT700" s="151" t="s">
        <v>147</v>
      </c>
      <c r="AU700" s="151" t="s">
        <v>87</v>
      </c>
      <c r="AV700" s="12" t="s">
        <v>81</v>
      </c>
      <c r="AW700" s="12" t="s">
        <v>35</v>
      </c>
      <c r="AX700" s="12" t="s">
        <v>74</v>
      </c>
      <c r="AY700" s="151" t="s">
        <v>135</v>
      </c>
    </row>
    <row r="701" spans="2:51" s="13" customFormat="1" ht="11.25">
      <c r="B701" s="156"/>
      <c r="D701" s="150" t="s">
        <v>147</v>
      </c>
      <c r="E701" s="157" t="s">
        <v>19</v>
      </c>
      <c r="F701" s="158" t="s">
        <v>573</v>
      </c>
      <c r="H701" s="159">
        <v>11.25</v>
      </c>
      <c r="I701" s="160"/>
      <c r="L701" s="156"/>
      <c r="M701" s="161"/>
      <c r="T701" s="162"/>
      <c r="AT701" s="157" t="s">
        <v>147</v>
      </c>
      <c r="AU701" s="157" t="s">
        <v>87</v>
      </c>
      <c r="AV701" s="13" t="s">
        <v>87</v>
      </c>
      <c r="AW701" s="13" t="s">
        <v>35</v>
      </c>
      <c r="AX701" s="13" t="s">
        <v>74</v>
      </c>
      <c r="AY701" s="157" t="s">
        <v>135</v>
      </c>
    </row>
    <row r="702" spans="2:51" s="12" customFormat="1" ht="11.25">
      <c r="B702" s="149"/>
      <c r="D702" s="150" t="s">
        <v>147</v>
      </c>
      <c r="E702" s="151" t="s">
        <v>19</v>
      </c>
      <c r="F702" s="152" t="s">
        <v>563</v>
      </c>
      <c r="H702" s="151" t="s">
        <v>19</v>
      </c>
      <c r="I702" s="153"/>
      <c r="L702" s="149"/>
      <c r="M702" s="154"/>
      <c r="T702" s="155"/>
      <c r="AT702" s="151" t="s">
        <v>147</v>
      </c>
      <c r="AU702" s="151" t="s">
        <v>87</v>
      </c>
      <c r="AV702" s="12" t="s">
        <v>81</v>
      </c>
      <c r="AW702" s="12" t="s">
        <v>35</v>
      </c>
      <c r="AX702" s="12" t="s">
        <v>74</v>
      </c>
      <c r="AY702" s="151" t="s">
        <v>135</v>
      </c>
    </row>
    <row r="703" spans="2:51" s="13" customFormat="1" ht="11.25">
      <c r="B703" s="156"/>
      <c r="D703" s="150" t="s">
        <v>147</v>
      </c>
      <c r="E703" s="157" t="s">
        <v>19</v>
      </c>
      <c r="F703" s="158" t="s">
        <v>564</v>
      </c>
      <c r="H703" s="159">
        <v>0.75</v>
      </c>
      <c r="I703" s="160"/>
      <c r="L703" s="156"/>
      <c r="M703" s="161"/>
      <c r="T703" s="162"/>
      <c r="AT703" s="157" t="s">
        <v>147</v>
      </c>
      <c r="AU703" s="157" t="s">
        <v>87</v>
      </c>
      <c r="AV703" s="13" t="s">
        <v>87</v>
      </c>
      <c r="AW703" s="13" t="s">
        <v>35</v>
      </c>
      <c r="AX703" s="13" t="s">
        <v>74</v>
      </c>
      <c r="AY703" s="157" t="s">
        <v>135</v>
      </c>
    </row>
    <row r="704" spans="2:51" s="12" customFormat="1" ht="11.25">
      <c r="B704" s="149"/>
      <c r="D704" s="150" t="s">
        <v>147</v>
      </c>
      <c r="E704" s="151" t="s">
        <v>19</v>
      </c>
      <c r="F704" s="152" t="s">
        <v>565</v>
      </c>
      <c r="H704" s="151" t="s">
        <v>19</v>
      </c>
      <c r="I704" s="153"/>
      <c r="L704" s="149"/>
      <c r="M704" s="154"/>
      <c r="T704" s="155"/>
      <c r="AT704" s="151" t="s">
        <v>147</v>
      </c>
      <c r="AU704" s="151" t="s">
        <v>87</v>
      </c>
      <c r="AV704" s="12" t="s">
        <v>81</v>
      </c>
      <c r="AW704" s="12" t="s">
        <v>35</v>
      </c>
      <c r="AX704" s="12" t="s">
        <v>74</v>
      </c>
      <c r="AY704" s="151" t="s">
        <v>135</v>
      </c>
    </row>
    <row r="705" spans="2:51" s="13" customFormat="1" ht="11.25">
      <c r="B705" s="156"/>
      <c r="D705" s="150" t="s">
        <v>147</v>
      </c>
      <c r="E705" s="157" t="s">
        <v>19</v>
      </c>
      <c r="F705" s="158" t="s">
        <v>566</v>
      </c>
      <c r="H705" s="159">
        <v>3</v>
      </c>
      <c r="I705" s="160"/>
      <c r="L705" s="156"/>
      <c r="M705" s="161"/>
      <c r="T705" s="162"/>
      <c r="AT705" s="157" t="s">
        <v>147</v>
      </c>
      <c r="AU705" s="157" t="s">
        <v>87</v>
      </c>
      <c r="AV705" s="13" t="s">
        <v>87</v>
      </c>
      <c r="AW705" s="13" t="s">
        <v>35</v>
      </c>
      <c r="AX705" s="13" t="s">
        <v>74</v>
      </c>
      <c r="AY705" s="157" t="s">
        <v>135</v>
      </c>
    </row>
    <row r="706" spans="2:51" s="14" customFormat="1" ht="11.25">
      <c r="B706" s="163"/>
      <c r="D706" s="150" t="s">
        <v>147</v>
      </c>
      <c r="E706" s="164" t="s">
        <v>19</v>
      </c>
      <c r="F706" s="165" t="s">
        <v>151</v>
      </c>
      <c r="H706" s="166">
        <v>15</v>
      </c>
      <c r="I706" s="167"/>
      <c r="L706" s="163"/>
      <c r="M706" s="168"/>
      <c r="T706" s="169"/>
      <c r="AT706" s="164" t="s">
        <v>147</v>
      </c>
      <c r="AU706" s="164" t="s">
        <v>87</v>
      </c>
      <c r="AV706" s="14" t="s">
        <v>143</v>
      </c>
      <c r="AW706" s="14" t="s">
        <v>35</v>
      </c>
      <c r="AX706" s="14" t="s">
        <v>81</v>
      </c>
      <c r="AY706" s="164" t="s">
        <v>135</v>
      </c>
    </row>
    <row r="707" spans="2:65" s="1" customFormat="1" ht="24.2" customHeight="1">
      <c r="B707" s="33"/>
      <c r="C707" s="132" t="s">
        <v>826</v>
      </c>
      <c r="D707" s="132" t="s">
        <v>138</v>
      </c>
      <c r="E707" s="133" t="s">
        <v>827</v>
      </c>
      <c r="F707" s="134" t="s">
        <v>828</v>
      </c>
      <c r="G707" s="135" t="s">
        <v>744</v>
      </c>
      <c r="H707" s="188"/>
      <c r="I707" s="137"/>
      <c r="J707" s="138">
        <f>ROUND(I707*H707,2)</f>
        <v>0</v>
      </c>
      <c r="K707" s="134" t="s">
        <v>142</v>
      </c>
      <c r="L707" s="33"/>
      <c r="M707" s="139" t="s">
        <v>19</v>
      </c>
      <c r="N707" s="140" t="s">
        <v>46</v>
      </c>
      <c r="P707" s="141">
        <f>O707*H707</f>
        <v>0</v>
      </c>
      <c r="Q707" s="141">
        <v>0</v>
      </c>
      <c r="R707" s="141">
        <f>Q707*H707</f>
        <v>0</v>
      </c>
      <c r="S707" s="141">
        <v>0</v>
      </c>
      <c r="T707" s="142">
        <f>S707*H707</f>
        <v>0</v>
      </c>
      <c r="AR707" s="143" t="s">
        <v>314</v>
      </c>
      <c r="AT707" s="143" t="s">
        <v>138</v>
      </c>
      <c r="AU707" s="143" t="s">
        <v>87</v>
      </c>
      <c r="AY707" s="18" t="s">
        <v>135</v>
      </c>
      <c r="BE707" s="144">
        <f>IF(N707="základní",J707,0)</f>
        <v>0</v>
      </c>
      <c r="BF707" s="144">
        <f>IF(N707="snížená",J707,0)</f>
        <v>0</v>
      </c>
      <c r="BG707" s="144">
        <f>IF(N707="zákl. přenesená",J707,0)</f>
        <v>0</v>
      </c>
      <c r="BH707" s="144">
        <f>IF(N707="sníž. přenesená",J707,0)</f>
        <v>0</v>
      </c>
      <c r="BI707" s="144">
        <f>IF(N707="nulová",J707,0)</f>
        <v>0</v>
      </c>
      <c r="BJ707" s="18" t="s">
        <v>87</v>
      </c>
      <c r="BK707" s="144">
        <f>ROUND(I707*H707,2)</f>
        <v>0</v>
      </c>
      <c r="BL707" s="18" t="s">
        <v>314</v>
      </c>
      <c r="BM707" s="143" t="s">
        <v>829</v>
      </c>
    </row>
    <row r="708" spans="2:47" s="1" customFormat="1" ht="11.25">
      <c r="B708" s="33"/>
      <c r="D708" s="145" t="s">
        <v>145</v>
      </c>
      <c r="F708" s="146" t="s">
        <v>830</v>
      </c>
      <c r="I708" s="147"/>
      <c r="L708" s="33"/>
      <c r="M708" s="148"/>
      <c r="T708" s="54"/>
      <c r="AT708" s="18" t="s">
        <v>145</v>
      </c>
      <c r="AU708" s="18" t="s">
        <v>87</v>
      </c>
    </row>
    <row r="709" spans="2:63" s="11" customFormat="1" ht="22.9" customHeight="1">
      <c r="B709" s="120"/>
      <c r="D709" s="121" t="s">
        <v>73</v>
      </c>
      <c r="E709" s="130" t="s">
        <v>831</v>
      </c>
      <c r="F709" s="130" t="s">
        <v>832</v>
      </c>
      <c r="I709" s="123"/>
      <c r="J709" s="131">
        <f>BK709</f>
        <v>0</v>
      </c>
      <c r="L709" s="120"/>
      <c r="M709" s="125"/>
      <c r="P709" s="126">
        <f>SUM(P710:P753)</f>
        <v>0</v>
      </c>
      <c r="R709" s="126">
        <f>SUM(R710:R753)</f>
        <v>8.115708159999999</v>
      </c>
      <c r="T709" s="127">
        <f>SUM(T710:T753)</f>
        <v>0</v>
      </c>
      <c r="AR709" s="121" t="s">
        <v>87</v>
      </c>
      <c r="AT709" s="128" t="s">
        <v>73</v>
      </c>
      <c r="AU709" s="128" t="s">
        <v>81</v>
      </c>
      <c r="AY709" s="121" t="s">
        <v>135</v>
      </c>
      <c r="BK709" s="129">
        <f>SUM(BK710:BK753)</f>
        <v>0</v>
      </c>
    </row>
    <row r="710" spans="2:65" s="1" customFormat="1" ht="16.5" customHeight="1">
      <c r="B710" s="33"/>
      <c r="C710" s="132" t="s">
        <v>833</v>
      </c>
      <c r="D710" s="132" t="s">
        <v>138</v>
      </c>
      <c r="E710" s="133" t="s">
        <v>834</v>
      </c>
      <c r="F710" s="134" t="s">
        <v>835</v>
      </c>
      <c r="G710" s="135" t="s">
        <v>156</v>
      </c>
      <c r="H710" s="136">
        <v>206.8</v>
      </c>
      <c r="I710" s="137"/>
      <c r="J710" s="138">
        <f>ROUND(I710*H710,2)</f>
        <v>0</v>
      </c>
      <c r="K710" s="134" t="s">
        <v>142</v>
      </c>
      <c r="L710" s="33"/>
      <c r="M710" s="139" t="s">
        <v>19</v>
      </c>
      <c r="N710" s="140" t="s">
        <v>46</v>
      </c>
      <c r="P710" s="141">
        <f>O710*H710</f>
        <v>0</v>
      </c>
      <c r="Q710" s="141">
        <v>0.0003</v>
      </c>
      <c r="R710" s="141">
        <f>Q710*H710</f>
        <v>0.06204</v>
      </c>
      <c r="S710" s="141">
        <v>0</v>
      </c>
      <c r="T710" s="142">
        <f>S710*H710</f>
        <v>0</v>
      </c>
      <c r="AR710" s="143" t="s">
        <v>314</v>
      </c>
      <c r="AT710" s="143" t="s">
        <v>138</v>
      </c>
      <c r="AU710" s="143" t="s">
        <v>87</v>
      </c>
      <c r="AY710" s="18" t="s">
        <v>135</v>
      </c>
      <c r="BE710" s="144">
        <f>IF(N710="základní",J710,0)</f>
        <v>0</v>
      </c>
      <c r="BF710" s="144">
        <f>IF(N710="snížená",J710,0)</f>
        <v>0</v>
      </c>
      <c r="BG710" s="144">
        <f>IF(N710="zákl. přenesená",J710,0)</f>
        <v>0</v>
      </c>
      <c r="BH710" s="144">
        <f>IF(N710="sníž. přenesená",J710,0)</f>
        <v>0</v>
      </c>
      <c r="BI710" s="144">
        <f>IF(N710="nulová",J710,0)</f>
        <v>0</v>
      </c>
      <c r="BJ710" s="18" t="s">
        <v>87</v>
      </c>
      <c r="BK710" s="144">
        <f>ROUND(I710*H710,2)</f>
        <v>0</v>
      </c>
      <c r="BL710" s="18" t="s">
        <v>314</v>
      </c>
      <c r="BM710" s="143" t="s">
        <v>836</v>
      </c>
    </row>
    <row r="711" spans="2:47" s="1" customFormat="1" ht="11.25">
      <c r="B711" s="33"/>
      <c r="D711" s="145" t="s">
        <v>145</v>
      </c>
      <c r="F711" s="146" t="s">
        <v>837</v>
      </c>
      <c r="I711" s="147"/>
      <c r="L711" s="33"/>
      <c r="M711" s="148"/>
      <c r="T711" s="54"/>
      <c r="AT711" s="18" t="s">
        <v>145</v>
      </c>
      <c r="AU711" s="18" t="s">
        <v>87</v>
      </c>
    </row>
    <row r="712" spans="2:51" s="12" customFormat="1" ht="11.25">
      <c r="B712" s="149"/>
      <c r="D712" s="150" t="s">
        <v>147</v>
      </c>
      <c r="E712" s="151" t="s">
        <v>19</v>
      </c>
      <c r="F712" s="152" t="s">
        <v>303</v>
      </c>
      <c r="H712" s="151" t="s">
        <v>19</v>
      </c>
      <c r="I712" s="153"/>
      <c r="L712" s="149"/>
      <c r="M712" s="154"/>
      <c r="T712" s="155"/>
      <c r="AT712" s="151" t="s">
        <v>147</v>
      </c>
      <c r="AU712" s="151" t="s">
        <v>87</v>
      </c>
      <c r="AV712" s="12" t="s">
        <v>81</v>
      </c>
      <c r="AW712" s="12" t="s">
        <v>35</v>
      </c>
      <c r="AX712" s="12" t="s">
        <v>74</v>
      </c>
      <c r="AY712" s="151" t="s">
        <v>135</v>
      </c>
    </row>
    <row r="713" spans="2:51" s="13" customFormat="1" ht="11.25">
      <c r="B713" s="156"/>
      <c r="D713" s="150" t="s">
        <v>147</v>
      </c>
      <c r="E713" s="157" t="s">
        <v>19</v>
      </c>
      <c r="F713" s="158" t="s">
        <v>838</v>
      </c>
      <c r="H713" s="159">
        <v>206.8</v>
      </c>
      <c r="I713" s="160"/>
      <c r="L713" s="156"/>
      <c r="M713" s="161"/>
      <c r="T713" s="162"/>
      <c r="AT713" s="157" t="s">
        <v>147</v>
      </c>
      <c r="AU713" s="157" t="s">
        <v>87</v>
      </c>
      <c r="AV713" s="13" t="s">
        <v>87</v>
      </c>
      <c r="AW713" s="13" t="s">
        <v>35</v>
      </c>
      <c r="AX713" s="13" t="s">
        <v>74</v>
      </c>
      <c r="AY713" s="157" t="s">
        <v>135</v>
      </c>
    </row>
    <row r="714" spans="2:51" s="14" customFormat="1" ht="11.25">
      <c r="B714" s="163"/>
      <c r="D714" s="150" t="s">
        <v>147</v>
      </c>
      <c r="E714" s="164" t="s">
        <v>19</v>
      </c>
      <c r="F714" s="165" t="s">
        <v>151</v>
      </c>
      <c r="H714" s="166">
        <v>206.8</v>
      </c>
      <c r="I714" s="167"/>
      <c r="L714" s="163"/>
      <c r="M714" s="168"/>
      <c r="T714" s="169"/>
      <c r="AT714" s="164" t="s">
        <v>147</v>
      </c>
      <c r="AU714" s="164" t="s">
        <v>87</v>
      </c>
      <c r="AV714" s="14" t="s">
        <v>143</v>
      </c>
      <c r="AW714" s="14" t="s">
        <v>35</v>
      </c>
      <c r="AX714" s="14" t="s">
        <v>81</v>
      </c>
      <c r="AY714" s="164" t="s">
        <v>135</v>
      </c>
    </row>
    <row r="715" spans="2:65" s="1" customFormat="1" ht="24.2" customHeight="1">
      <c r="B715" s="33"/>
      <c r="C715" s="132" t="s">
        <v>839</v>
      </c>
      <c r="D715" s="132" t="s">
        <v>138</v>
      </c>
      <c r="E715" s="133" t="s">
        <v>840</v>
      </c>
      <c r="F715" s="134" t="s">
        <v>841</v>
      </c>
      <c r="G715" s="135" t="s">
        <v>156</v>
      </c>
      <c r="H715" s="136">
        <v>206.8</v>
      </c>
      <c r="I715" s="137"/>
      <c r="J715" s="138">
        <f>ROUND(I715*H715,2)</f>
        <v>0</v>
      </c>
      <c r="K715" s="134" t="s">
        <v>142</v>
      </c>
      <c r="L715" s="33"/>
      <c r="M715" s="139" t="s">
        <v>19</v>
      </c>
      <c r="N715" s="140" t="s">
        <v>46</v>
      </c>
      <c r="P715" s="141">
        <f>O715*H715</f>
        <v>0</v>
      </c>
      <c r="Q715" s="141">
        <v>0.00588</v>
      </c>
      <c r="R715" s="141">
        <f>Q715*H715</f>
        <v>1.215984</v>
      </c>
      <c r="S715" s="141">
        <v>0</v>
      </c>
      <c r="T715" s="142">
        <f>S715*H715</f>
        <v>0</v>
      </c>
      <c r="AR715" s="143" t="s">
        <v>314</v>
      </c>
      <c r="AT715" s="143" t="s">
        <v>138</v>
      </c>
      <c r="AU715" s="143" t="s">
        <v>87</v>
      </c>
      <c r="AY715" s="18" t="s">
        <v>135</v>
      </c>
      <c r="BE715" s="144">
        <f>IF(N715="základní",J715,0)</f>
        <v>0</v>
      </c>
      <c r="BF715" s="144">
        <f>IF(N715="snížená",J715,0)</f>
        <v>0</v>
      </c>
      <c r="BG715" s="144">
        <f>IF(N715="zákl. přenesená",J715,0)</f>
        <v>0</v>
      </c>
      <c r="BH715" s="144">
        <f>IF(N715="sníž. přenesená",J715,0)</f>
        <v>0</v>
      </c>
      <c r="BI715" s="144">
        <f>IF(N715="nulová",J715,0)</f>
        <v>0</v>
      </c>
      <c r="BJ715" s="18" t="s">
        <v>87</v>
      </c>
      <c r="BK715" s="144">
        <f>ROUND(I715*H715,2)</f>
        <v>0</v>
      </c>
      <c r="BL715" s="18" t="s">
        <v>314</v>
      </c>
      <c r="BM715" s="143" t="s">
        <v>842</v>
      </c>
    </row>
    <row r="716" spans="2:47" s="1" customFormat="1" ht="11.25">
      <c r="B716" s="33"/>
      <c r="D716" s="145" t="s">
        <v>145</v>
      </c>
      <c r="F716" s="146" t="s">
        <v>843</v>
      </c>
      <c r="I716" s="147"/>
      <c r="L716" s="33"/>
      <c r="M716" s="148"/>
      <c r="T716" s="54"/>
      <c r="AT716" s="18" t="s">
        <v>145</v>
      </c>
      <c r="AU716" s="18" t="s">
        <v>87</v>
      </c>
    </row>
    <row r="717" spans="2:51" s="12" customFormat="1" ht="11.25">
      <c r="B717" s="149"/>
      <c r="D717" s="150" t="s">
        <v>147</v>
      </c>
      <c r="E717" s="151" t="s">
        <v>19</v>
      </c>
      <c r="F717" s="152" t="s">
        <v>303</v>
      </c>
      <c r="H717" s="151" t="s">
        <v>19</v>
      </c>
      <c r="I717" s="153"/>
      <c r="L717" s="149"/>
      <c r="M717" s="154"/>
      <c r="T717" s="155"/>
      <c r="AT717" s="151" t="s">
        <v>147</v>
      </c>
      <c r="AU717" s="151" t="s">
        <v>87</v>
      </c>
      <c r="AV717" s="12" t="s">
        <v>81</v>
      </c>
      <c r="AW717" s="12" t="s">
        <v>35</v>
      </c>
      <c r="AX717" s="12" t="s">
        <v>74</v>
      </c>
      <c r="AY717" s="151" t="s">
        <v>135</v>
      </c>
    </row>
    <row r="718" spans="2:51" s="13" customFormat="1" ht="11.25">
      <c r="B718" s="156"/>
      <c r="D718" s="150" t="s">
        <v>147</v>
      </c>
      <c r="E718" s="157" t="s">
        <v>19</v>
      </c>
      <c r="F718" s="158" t="s">
        <v>838</v>
      </c>
      <c r="H718" s="159">
        <v>206.8</v>
      </c>
      <c r="I718" s="160"/>
      <c r="L718" s="156"/>
      <c r="M718" s="161"/>
      <c r="T718" s="162"/>
      <c r="AT718" s="157" t="s">
        <v>147</v>
      </c>
      <c r="AU718" s="157" t="s">
        <v>87</v>
      </c>
      <c r="AV718" s="13" t="s">
        <v>87</v>
      </c>
      <c r="AW718" s="13" t="s">
        <v>35</v>
      </c>
      <c r="AX718" s="13" t="s">
        <v>74</v>
      </c>
      <c r="AY718" s="157" t="s">
        <v>135</v>
      </c>
    </row>
    <row r="719" spans="2:51" s="14" customFormat="1" ht="11.25">
      <c r="B719" s="163"/>
      <c r="D719" s="150" t="s">
        <v>147</v>
      </c>
      <c r="E719" s="164" t="s">
        <v>19</v>
      </c>
      <c r="F719" s="165" t="s">
        <v>151</v>
      </c>
      <c r="H719" s="166">
        <v>206.8</v>
      </c>
      <c r="I719" s="167"/>
      <c r="L719" s="163"/>
      <c r="M719" s="168"/>
      <c r="T719" s="169"/>
      <c r="AT719" s="164" t="s">
        <v>147</v>
      </c>
      <c r="AU719" s="164" t="s">
        <v>87</v>
      </c>
      <c r="AV719" s="14" t="s">
        <v>143</v>
      </c>
      <c r="AW719" s="14" t="s">
        <v>35</v>
      </c>
      <c r="AX719" s="14" t="s">
        <v>81</v>
      </c>
      <c r="AY719" s="164" t="s">
        <v>135</v>
      </c>
    </row>
    <row r="720" spans="2:65" s="1" customFormat="1" ht="21.75" customHeight="1">
      <c r="B720" s="33"/>
      <c r="C720" s="132" t="s">
        <v>844</v>
      </c>
      <c r="D720" s="132" t="s">
        <v>138</v>
      </c>
      <c r="E720" s="133" t="s">
        <v>845</v>
      </c>
      <c r="F720" s="134" t="s">
        <v>846</v>
      </c>
      <c r="G720" s="135" t="s">
        <v>213</v>
      </c>
      <c r="H720" s="136">
        <v>324.72</v>
      </c>
      <c r="I720" s="137"/>
      <c r="J720" s="138">
        <f>ROUND(I720*H720,2)</f>
        <v>0</v>
      </c>
      <c r="K720" s="134" t="s">
        <v>142</v>
      </c>
      <c r="L720" s="33"/>
      <c r="M720" s="139" t="s">
        <v>19</v>
      </c>
      <c r="N720" s="140" t="s">
        <v>46</v>
      </c>
      <c r="P720" s="141">
        <f>O720*H720</f>
        <v>0</v>
      </c>
      <c r="Q720" s="141">
        <v>0.00058</v>
      </c>
      <c r="R720" s="141">
        <f>Q720*H720</f>
        <v>0.18833760000000002</v>
      </c>
      <c r="S720" s="141">
        <v>0</v>
      </c>
      <c r="T720" s="142">
        <f>S720*H720</f>
        <v>0</v>
      </c>
      <c r="AR720" s="143" t="s">
        <v>314</v>
      </c>
      <c r="AT720" s="143" t="s">
        <v>138</v>
      </c>
      <c r="AU720" s="143" t="s">
        <v>87</v>
      </c>
      <c r="AY720" s="18" t="s">
        <v>135</v>
      </c>
      <c r="BE720" s="144">
        <f>IF(N720="základní",J720,0)</f>
        <v>0</v>
      </c>
      <c r="BF720" s="144">
        <f>IF(N720="snížená",J720,0)</f>
        <v>0</v>
      </c>
      <c r="BG720" s="144">
        <f>IF(N720="zákl. přenesená",J720,0)</f>
        <v>0</v>
      </c>
      <c r="BH720" s="144">
        <f>IF(N720="sníž. přenesená",J720,0)</f>
        <v>0</v>
      </c>
      <c r="BI720" s="144">
        <f>IF(N720="nulová",J720,0)</f>
        <v>0</v>
      </c>
      <c r="BJ720" s="18" t="s">
        <v>87</v>
      </c>
      <c r="BK720" s="144">
        <f>ROUND(I720*H720,2)</f>
        <v>0</v>
      </c>
      <c r="BL720" s="18" t="s">
        <v>314</v>
      </c>
      <c r="BM720" s="143" t="s">
        <v>847</v>
      </c>
    </row>
    <row r="721" spans="2:47" s="1" customFormat="1" ht="11.25">
      <c r="B721" s="33"/>
      <c r="D721" s="145" t="s">
        <v>145</v>
      </c>
      <c r="F721" s="146" t="s">
        <v>848</v>
      </c>
      <c r="I721" s="147"/>
      <c r="L721" s="33"/>
      <c r="M721" s="148"/>
      <c r="T721" s="54"/>
      <c r="AT721" s="18" t="s">
        <v>145</v>
      </c>
      <c r="AU721" s="18" t="s">
        <v>87</v>
      </c>
    </row>
    <row r="722" spans="2:51" s="13" customFormat="1" ht="11.25">
      <c r="B722" s="156"/>
      <c r="D722" s="150" t="s">
        <v>147</v>
      </c>
      <c r="E722" s="157" t="s">
        <v>19</v>
      </c>
      <c r="F722" s="158" t="s">
        <v>849</v>
      </c>
      <c r="H722" s="159">
        <v>7.38</v>
      </c>
      <c r="I722" s="160"/>
      <c r="L722" s="156"/>
      <c r="M722" s="161"/>
      <c r="T722" s="162"/>
      <c r="AT722" s="157" t="s">
        <v>147</v>
      </c>
      <c r="AU722" s="157" t="s">
        <v>87</v>
      </c>
      <c r="AV722" s="13" t="s">
        <v>87</v>
      </c>
      <c r="AW722" s="13" t="s">
        <v>35</v>
      </c>
      <c r="AX722" s="13" t="s">
        <v>74</v>
      </c>
      <c r="AY722" s="157" t="s">
        <v>135</v>
      </c>
    </row>
    <row r="723" spans="2:51" s="13" customFormat="1" ht="11.25">
      <c r="B723" s="156"/>
      <c r="D723" s="150" t="s">
        <v>147</v>
      </c>
      <c r="E723" s="157" t="s">
        <v>19</v>
      </c>
      <c r="F723" s="158" t="s">
        <v>850</v>
      </c>
      <c r="H723" s="159">
        <v>317.34</v>
      </c>
      <c r="I723" s="160"/>
      <c r="L723" s="156"/>
      <c r="M723" s="161"/>
      <c r="T723" s="162"/>
      <c r="AT723" s="157" t="s">
        <v>147</v>
      </c>
      <c r="AU723" s="157" t="s">
        <v>87</v>
      </c>
      <c r="AV723" s="13" t="s">
        <v>87</v>
      </c>
      <c r="AW723" s="13" t="s">
        <v>35</v>
      </c>
      <c r="AX723" s="13" t="s">
        <v>74</v>
      </c>
      <c r="AY723" s="157" t="s">
        <v>135</v>
      </c>
    </row>
    <row r="724" spans="2:51" s="14" customFormat="1" ht="11.25">
      <c r="B724" s="163"/>
      <c r="D724" s="150" t="s">
        <v>147</v>
      </c>
      <c r="E724" s="164" t="s">
        <v>19</v>
      </c>
      <c r="F724" s="165" t="s">
        <v>151</v>
      </c>
      <c r="H724" s="166">
        <v>324.71999999999997</v>
      </c>
      <c r="I724" s="167"/>
      <c r="L724" s="163"/>
      <c r="M724" s="168"/>
      <c r="T724" s="169"/>
      <c r="AT724" s="164" t="s">
        <v>147</v>
      </c>
      <c r="AU724" s="164" t="s">
        <v>87</v>
      </c>
      <c r="AV724" s="14" t="s">
        <v>143</v>
      </c>
      <c r="AW724" s="14" t="s">
        <v>35</v>
      </c>
      <c r="AX724" s="14" t="s">
        <v>81</v>
      </c>
      <c r="AY724" s="164" t="s">
        <v>135</v>
      </c>
    </row>
    <row r="725" spans="2:65" s="1" customFormat="1" ht="24.2" customHeight="1">
      <c r="B725" s="33"/>
      <c r="C725" s="178" t="s">
        <v>851</v>
      </c>
      <c r="D725" s="178" t="s">
        <v>258</v>
      </c>
      <c r="E725" s="179" t="s">
        <v>852</v>
      </c>
      <c r="F725" s="180" t="s">
        <v>853</v>
      </c>
      <c r="G725" s="181" t="s">
        <v>156</v>
      </c>
      <c r="H725" s="182">
        <v>263.199</v>
      </c>
      <c r="I725" s="183"/>
      <c r="J725" s="184">
        <f>ROUND(I725*H725,2)</f>
        <v>0</v>
      </c>
      <c r="K725" s="180" t="s">
        <v>142</v>
      </c>
      <c r="L725" s="185"/>
      <c r="M725" s="186" t="s">
        <v>19</v>
      </c>
      <c r="N725" s="187" t="s">
        <v>46</v>
      </c>
      <c r="P725" s="141">
        <f>O725*H725</f>
        <v>0</v>
      </c>
      <c r="Q725" s="141">
        <v>0.0192</v>
      </c>
      <c r="R725" s="141">
        <f>Q725*H725</f>
        <v>5.0534208</v>
      </c>
      <c r="S725" s="141">
        <v>0</v>
      </c>
      <c r="T725" s="142">
        <f>S725*H725</f>
        <v>0</v>
      </c>
      <c r="AR725" s="143" t="s">
        <v>466</v>
      </c>
      <c r="AT725" s="143" t="s">
        <v>258</v>
      </c>
      <c r="AU725" s="143" t="s">
        <v>87</v>
      </c>
      <c r="AY725" s="18" t="s">
        <v>135</v>
      </c>
      <c r="BE725" s="144">
        <f>IF(N725="základní",J725,0)</f>
        <v>0</v>
      </c>
      <c r="BF725" s="144">
        <f>IF(N725="snížená",J725,0)</f>
        <v>0</v>
      </c>
      <c r="BG725" s="144">
        <f>IF(N725="zákl. přenesená",J725,0)</f>
        <v>0</v>
      </c>
      <c r="BH725" s="144">
        <f>IF(N725="sníž. přenesená",J725,0)</f>
        <v>0</v>
      </c>
      <c r="BI725" s="144">
        <f>IF(N725="nulová",J725,0)</f>
        <v>0</v>
      </c>
      <c r="BJ725" s="18" t="s">
        <v>87</v>
      </c>
      <c r="BK725" s="144">
        <f>ROUND(I725*H725,2)</f>
        <v>0</v>
      </c>
      <c r="BL725" s="18" t="s">
        <v>314</v>
      </c>
      <c r="BM725" s="143" t="s">
        <v>854</v>
      </c>
    </row>
    <row r="726" spans="2:51" s="13" customFormat="1" ht="11.25">
      <c r="B726" s="156"/>
      <c r="D726" s="150" t="s">
        <v>147</v>
      </c>
      <c r="E726" s="157" t="s">
        <v>19</v>
      </c>
      <c r="F726" s="158" t="s">
        <v>855</v>
      </c>
      <c r="H726" s="159">
        <v>206.8</v>
      </c>
      <c r="I726" s="160"/>
      <c r="L726" s="156"/>
      <c r="M726" s="161"/>
      <c r="T726" s="162"/>
      <c r="AT726" s="157" t="s">
        <v>147</v>
      </c>
      <c r="AU726" s="157" t="s">
        <v>87</v>
      </c>
      <c r="AV726" s="13" t="s">
        <v>87</v>
      </c>
      <c r="AW726" s="13" t="s">
        <v>35</v>
      </c>
      <c r="AX726" s="13" t="s">
        <v>74</v>
      </c>
      <c r="AY726" s="157" t="s">
        <v>135</v>
      </c>
    </row>
    <row r="727" spans="2:51" s="13" customFormat="1" ht="11.25">
      <c r="B727" s="156"/>
      <c r="D727" s="150" t="s">
        <v>147</v>
      </c>
      <c r="E727" s="157" t="s">
        <v>19</v>
      </c>
      <c r="F727" s="158" t="s">
        <v>856</v>
      </c>
      <c r="H727" s="159">
        <v>32.472</v>
      </c>
      <c r="I727" s="160"/>
      <c r="L727" s="156"/>
      <c r="M727" s="161"/>
      <c r="T727" s="162"/>
      <c r="AT727" s="157" t="s">
        <v>147</v>
      </c>
      <c r="AU727" s="157" t="s">
        <v>87</v>
      </c>
      <c r="AV727" s="13" t="s">
        <v>87</v>
      </c>
      <c r="AW727" s="13" t="s">
        <v>35</v>
      </c>
      <c r="AX727" s="13" t="s">
        <v>74</v>
      </c>
      <c r="AY727" s="157" t="s">
        <v>135</v>
      </c>
    </row>
    <row r="728" spans="2:51" s="14" customFormat="1" ht="11.25">
      <c r="B728" s="163"/>
      <c r="D728" s="150" t="s">
        <v>147</v>
      </c>
      <c r="E728" s="164" t="s">
        <v>19</v>
      </c>
      <c r="F728" s="165" t="s">
        <v>151</v>
      </c>
      <c r="H728" s="166">
        <v>239.27200000000002</v>
      </c>
      <c r="I728" s="167"/>
      <c r="L728" s="163"/>
      <c r="M728" s="168"/>
      <c r="T728" s="169"/>
      <c r="AT728" s="164" t="s">
        <v>147</v>
      </c>
      <c r="AU728" s="164" t="s">
        <v>87</v>
      </c>
      <c r="AV728" s="14" t="s">
        <v>143</v>
      </c>
      <c r="AW728" s="14" t="s">
        <v>35</v>
      </c>
      <c r="AX728" s="14" t="s">
        <v>81</v>
      </c>
      <c r="AY728" s="164" t="s">
        <v>135</v>
      </c>
    </row>
    <row r="729" spans="2:51" s="13" customFormat="1" ht="11.25">
      <c r="B729" s="156"/>
      <c r="D729" s="150" t="s">
        <v>147</v>
      </c>
      <c r="F729" s="158" t="s">
        <v>857</v>
      </c>
      <c r="H729" s="159">
        <v>263.199</v>
      </c>
      <c r="I729" s="160"/>
      <c r="L729" s="156"/>
      <c r="M729" s="161"/>
      <c r="T729" s="162"/>
      <c r="AT729" s="157" t="s">
        <v>147</v>
      </c>
      <c r="AU729" s="157" t="s">
        <v>87</v>
      </c>
      <c r="AV729" s="13" t="s">
        <v>87</v>
      </c>
      <c r="AW729" s="13" t="s">
        <v>4</v>
      </c>
      <c r="AX729" s="13" t="s">
        <v>81</v>
      </c>
      <c r="AY729" s="157" t="s">
        <v>135</v>
      </c>
    </row>
    <row r="730" spans="2:65" s="1" customFormat="1" ht="24.2" customHeight="1">
      <c r="B730" s="33"/>
      <c r="C730" s="132" t="s">
        <v>858</v>
      </c>
      <c r="D730" s="132" t="s">
        <v>138</v>
      </c>
      <c r="E730" s="133" t="s">
        <v>859</v>
      </c>
      <c r="F730" s="134" t="s">
        <v>860</v>
      </c>
      <c r="G730" s="135" t="s">
        <v>156</v>
      </c>
      <c r="H730" s="136">
        <v>206.8</v>
      </c>
      <c r="I730" s="137"/>
      <c r="J730" s="138">
        <f>ROUND(I730*H730,2)</f>
        <v>0</v>
      </c>
      <c r="K730" s="134" t="s">
        <v>142</v>
      </c>
      <c r="L730" s="33"/>
      <c r="M730" s="139" t="s">
        <v>19</v>
      </c>
      <c r="N730" s="140" t="s">
        <v>46</v>
      </c>
      <c r="P730" s="141">
        <f>O730*H730</f>
        <v>0</v>
      </c>
      <c r="Q730" s="141">
        <v>0</v>
      </c>
      <c r="R730" s="141">
        <f>Q730*H730</f>
        <v>0</v>
      </c>
      <c r="S730" s="141">
        <v>0</v>
      </c>
      <c r="T730" s="142">
        <f>S730*H730</f>
        <v>0</v>
      </c>
      <c r="AR730" s="143" t="s">
        <v>314</v>
      </c>
      <c r="AT730" s="143" t="s">
        <v>138</v>
      </c>
      <c r="AU730" s="143" t="s">
        <v>87</v>
      </c>
      <c r="AY730" s="18" t="s">
        <v>135</v>
      </c>
      <c r="BE730" s="144">
        <f>IF(N730="základní",J730,0)</f>
        <v>0</v>
      </c>
      <c r="BF730" s="144">
        <f>IF(N730="snížená",J730,0)</f>
        <v>0</v>
      </c>
      <c r="BG730" s="144">
        <f>IF(N730="zákl. přenesená",J730,0)</f>
        <v>0</v>
      </c>
      <c r="BH730" s="144">
        <f>IF(N730="sníž. přenesená",J730,0)</f>
        <v>0</v>
      </c>
      <c r="BI730" s="144">
        <f>IF(N730="nulová",J730,0)</f>
        <v>0</v>
      </c>
      <c r="BJ730" s="18" t="s">
        <v>87</v>
      </c>
      <c r="BK730" s="144">
        <f>ROUND(I730*H730,2)</f>
        <v>0</v>
      </c>
      <c r="BL730" s="18" t="s">
        <v>314</v>
      </c>
      <c r="BM730" s="143" t="s">
        <v>861</v>
      </c>
    </row>
    <row r="731" spans="2:47" s="1" customFormat="1" ht="11.25">
      <c r="B731" s="33"/>
      <c r="D731" s="145" t="s">
        <v>145</v>
      </c>
      <c r="F731" s="146" t="s">
        <v>862</v>
      </c>
      <c r="I731" s="147"/>
      <c r="L731" s="33"/>
      <c r="M731" s="148"/>
      <c r="T731" s="54"/>
      <c r="AT731" s="18" t="s">
        <v>145</v>
      </c>
      <c r="AU731" s="18" t="s">
        <v>87</v>
      </c>
    </row>
    <row r="732" spans="2:65" s="1" customFormat="1" ht="24.2" customHeight="1">
      <c r="B732" s="33"/>
      <c r="C732" s="132" t="s">
        <v>863</v>
      </c>
      <c r="D732" s="132" t="s">
        <v>138</v>
      </c>
      <c r="E732" s="133" t="s">
        <v>864</v>
      </c>
      <c r="F732" s="134" t="s">
        <v>865</v>
      </c>
      <c r="G732" s="135" t="s">
        <v>156</v>
      </c>
      <c r="H732" s="136">
        <v>206.8</v>
      </c>
      <c r="I732" s="137"/>
      <c r="J732" s="138">
        <f>ROUND(I732*H732,2)</f>
        <v>0</v>
      </c>
      <c r="K732" s="134" t="s">
        <v>142</v>
      </c>
      <c r="L732" s="33"/>
      <c r="M732" s="139" t="s">
        <v>19</v>
      </c>
      <c r="N732" s="140" t="s">
        <v>46</v>
      </c>
      <c r="P732" s="141">
        <f>O732*H732</f>
        <v>0</v>
      </c>
      <c r="Q732" s="141">
        <v>0</v>
      </c>
      <c r="R732" s="141">
        <f>Q732*H732</f>
        <v>0</v>
      </c>
      <c r="S732" s="141">
        <v>0</v>
      </c>
      <c r="T732" s="142">
        <f>S732*H732</f>
        <v>0</v>
      </c>
      <c r="AR732" s="143" t="s">
        <v>314</v>
      </c>
      <c r="AT732" s="143" t="s">
        <v>138</v>
      </c>
      <c r="AU732" s="143" t="s">
        <v>87</v>
      </c>
      <c r="AY732" s="18" t="s">
        <v>135</v>
      </c>
      <c r="BE732" s="144">
        <f>IF(N732="základní",J732,0)</f>
        <v>0</v>
      </c>
      <c r="BF732" s="144">
        <f>IF(N732="snížená",J732,0)</f>
        <v>0</v>
      </c>
      <c r="BG732" s="144">
        <f>IF(N732="zákl. přenesená",J732,0)</f>
        <v>0</v>
      </c>
      <c r="BH732" s="144">
        <f>IF(N732="sníž. přenesená",J732,0)</f>
        <v>0</v>
      </c>
      <c r="BI732" s="144">
        <f>IF(N732="nulová",J732,0)</f>
        <v>0</v>
      </c>
      <c r="BJ732" s="18" t="s">
        <v>87</v>
      </c>
      <c r="BK732" s="144">
        <f>ROUND(I732*H732,2)</f>
        <v>0</v>
      </c>
      <c r="BL732" s="18" t="s">
        <v>314</v>
      </c>
      <c r="BM732" s="143" t="s">
        <v>866</v>
      </c>
    </row>
    <row r="733" spans="2:47" s="1" customFormat="1" ht="11.25">
      <c r="B733" s="33"/>
      <c r="D733" s="145" t="s">
        <v>145</v>
      </c>
      <c r="F733" s="146" t="s">
        <v>867</v>
      </c>
      <c r="I733" s="147"/>
      <c r="L733" s="33"/>
      <c r="M733" s="148"/>
      <c r="T733" s="54"/>
      <c r="AT733" s="18" t="s">
        <v>145</v>
      </c>
      <c r="AU733" s="18" t="s">
        <v>87</v>
      </c>
    </row>
    <row r="734" spans="2:65" s="1" customFormat="1" ht="16.5" customHeight="1">
      <c r="B734" s="33"/>
      <c r="C734" s="132" t="s">
        <v>868</v>
      </c>
      <c r="D734" s="132" t="s">
        <v>138</v>
      </c>
      <c r="E734" s="133" t="s">
        <v>869</v>
      </c>
      <c r="F734" s="134" t="s">
        <v>870</v>
      </c>
      <c r="G734" s="135" t="s">
        <v>156</v>
      </c>
      <c r="H734" s="136">
        <v>206.8</v>
      </c>
      <c r="I734" s="137"/>
      <c r="J734" s="138">
        <f>ROUND(I734*H734,2)</f>
        <v>0</v>
      </c>
      <c r="K734" s="134" t="s">
        <v>142</v>
      </c>
      <c r="L734" s="33"/>
      <c r="M734" s="139" t="s">
        <v>19</v>
      </c>
      <c r="N734" s="140" t="s">
        <v>46</v>
      </c>
      <c r="P734" s="141">
        <f>O734*H734</f>
        <v>0</v>
      </c>
      <c r="Q734" s="141">
        <v>0.0015</v>
      </c>
      <c r="R734" s="141">
        <f>Q734*H734</f>
        <v>0.31020000000000003</v>
      </c>
      <c r="S734" s="141">
        <v>0</v>
      </c>
      <c r="T734" s="142">
        <f>S734*H734</f>
        <v>0</v>
      </c>
      <c r="AR734" s="143" t="s">
        <v>314</v>
      </c>
      <c r="AT734" s="143" t="s">
        <v>138</v>
      </c>
      <c r="AU734" s="143" t="s">
        <v>87</v>
      </c>
      <c r="AY734" s="18" t="s">
        <v>135</v>
      </c>
      <c r="BE734" s="144">
        <f>IF(N734="základní",J734,0)</f>
        <v>0</v>
      </c>
      <c r="BF734" s="144">
        <f>IF(N734="snížená",J734,0)</f>
        <v>0</v>
      </c>
      <c r="BG734" s="144">
        <f>IF(N734="zákl. přenesená",J734,0)</f>
        <v>0</v>
      </c>
      <c r="BH734" s="144">
        <f>IF(N734="sníž. přenesená",J734,0)</f>
        <v>0</v>
      </c>
      <c r="BI734" s="144">
        <f>IF(N734="nulová",J734,0)</f>
        <v>0</v>
      </c>
      <c r="BJ734" s="18" t="s">
        <v>87</v>
      </c>
      <c r="BK734" s="144">
        <f>ROUND(I734*H734,2)</f>
        <v>0</v>
      </c>
      <c r="BL734" s="18" t="s">
        <v>314</v>
      </c>
      <c r="BM734" s="143" t="s">
        <v>871</v>
      </c>
    </row>
    <row r="735" spans="2:47" s="1" customFormat="1" ht="11.25">
      <c r="B735" s="33"/>
      <c r="D735" s="145" t="s">
        <v>145</v>
      </c>
      <c r="F735" s="146" t="s">
        <v>872</v>
      </c>
      <c r="I735" s="147"/>
      <c r="L735" s="33"/>
      <c r="M735" s="148"/>
      <c r="T735" s="54"/>
      <c r="AT735" s="18" t="s">
        <v>145</v>
      </c>
      <c r="AU735" s="18" t="s">
        <v>87</v>
      </c>
    </row>
    <row r="736" spans="2:47" s="1" customFormat="1" ht="19.5">
      <c r="B736" s="33"/>
      <c r="D736" s="150" t="s">
        <v>239</v>
      </c>
      <c r="F736" s="177" t="s">
        <v>873</v>
      </c>
      <c r="I736" s="147"/>
      <c r="L736" s="33"/>
      <c r="M736" s="148"/>
      <c r="T736" s="54"/>
      <c r="AT736" s="18" t="s">
        <v>239</v>
      </c>
      <c r="AU736" s="18" t="s">
        <v>87</v>
      </c>
    </row>
    <row r="737" spans="2:51" s="12" customFormat="1" ht="11.25">
      <c r="B737" s="149"/>
      <c r="D737" s="150" t="s">
        <v>147</v>
      </c>
      <c r="E737" s="151" t="s">
        <v>19</v>
      </c>
      <c r="F737" s="152" t="s">
        <v>303</v>
      </c>
      <c r="H737" s="151" t="s">
        <v>19</v>
      </c>
      <c r="I737" s="153"/>
      <c r="L737" s="149"/>
      <c r="M737" s="154"/>
      <c r="T737" s="155"/>
      <c r="AT737" s="151" t="s">
        <v>147</v>
      </c>
      <c r="AU737" s="151" t="s">
        <v>87</v>
      </c>
      <c r="AV737" s="12" t="s">
        <v>81</v>
      </c>
      <c r="AW737" s="12" t="s">
        <v>35</v>
      </c>
      <c r="AX737" s="12" t="s">
        <v>74</v>
      </c>
      <c r="AY737" s="151" t="s">
        <v>135</v>
      </c>
    </row>
    <row r="738" spans="2:51" s="13" customFormat="1" ht="11.25">
      <c r="B738" s="156"/>
      <c r="D738" s="150" t="s">
        <v>147</v>
      </c>
      <c r="E738" s="157" t="s">
        <v>19</v>
      </c>
      <c r="F738" s="158" t="s">
        <v>838</v>
      </c>
      <c r="H738" s="159">
        <v>206.8</v>
      </c>
      <c r="I738" s="160"/>
      <c r="L738" s="156"/>
      <c r="M738" s="161"/>
      <c r="T738" s="162"/>
      <c r="AT738" s="157" t="s">
        <v>147</v>
      </c>
      <c r="AU738" s="157" t="s">
        <v>87</v>
      </c>
      <c r="AV738" s="13" t="s">
        <v>87</v>
      </c>
      <c r="AW738" s="13" t="s">
        <v>35</v>
      </c>
      <c r="AX738" s="13" t="s">
        <v>74</v>
      </c>
      <c r="AY738" s="157" t="s">
        <v>135</v>
      </c>
    </row>
    <row r="739" spans="2:51" s="14" customFormat="1" ht="11.25">
      <c r="B739" s="163"/>
      <c r="D739" s="150" t="s">
        <v>147</v>
      </c>
      <c r="E739" s="164" t="s">
        <v>19</v>
      </c>
      <c r="F739" s="165" t="s">
        <v>151</v>
      </c>
      <c r="H739" s="166">
        <v>206.8</v>
      </c>
      <c r="I739" s="167"/>
      <c r="L739" s="163"/>
      <c r="M739" s="168"/>
      <c r="T739" s="169"/>
      <c r="AT739" s="164" t="s">
        <v>147</v>
      </c>
      <c r="AU739" s="164" t="s">
        <v>87</v>
      </c>
      <c r="AV739" s="14" t="s">
        <v>143</v>
      </c>
      <c r="AW739" s="14" t="s">
        <v>35</v>
      </c>
      <c r="AX739" s="14" t="s">
        <v>81</v>
      </c>
      <c r="AY739" s="164" t="s">
        <v>135</v>
      </c>
    </row>
    <row r="740" spans="2:65" s="1" customFormat="1" ht="24.2" customHeight="1">
      <c r="B740" s="33"/>
      <c r="C740" s="132" t="s">
        <v>874</v>
      </c>
      <c r="D740" s="132" t="s">
        <v>138</v>
      </c>
      <c r="E740" s="133" t="s">
        <v>875</v>
      </c>
      <c r="F740" s="134" t="s">
        <v>876</v>
      </c>
      <c r="G740" s="135" t="s">
        <v>156</v>
      </c>
      <c r="H740" s="136">
        <v>206.8</v>
      </c>
      <c r="I740" s="137"/>
      <c r="J740" s="138">
        <f>ROUND(I740*H740,2)</f>
        <v>0</v>
      </c>
      <c r="K740" s="134" t="s">
        <v>142</v>
      </c>
      <c r="L740" s="33"/>
      <c r="M740" s="139" t="s">
        <v>19</v>
      </c>
      <c r="N740" s="140" t="s">
        <v>46</v>
      </c>
      <c r="P740" s="141">
        <f>O740*H740</f>
        <v>0</v>
      </c>
      <c r="Q740" s="141">
        <v>0.00514</v>
      </c>
      <c r="R740" s="141">
        <f>Q740*H740</f>
        <v>1.062952</v>
      </c>
      <c r="S740" s="141">
        <v>0</v>
      </c>
      <c r="T740" s="142">
        <f>S740*H740</f>
        <v>0</v>
      </c>
      <c r="AR740" s="143" t="s">
        <v>314</v>
      </c>
      <c r="AT740" s="143" t="s">
        <v>138</v>
      </c>
      <c r="AU740" s="143" t="s">
        <v>87</v>
      </c>
      <c r="AY740" s="18" t="s">
        <v>135</v>
      </c>
      <c r="BE740" s="144">
        <f>IF(N740="základní",J740,0)</f>
        <v>0</v>
      </c>
      <c r="BF740" s="144">
        <f>IF(N740="snížená",J740,0)</f>
        <v>0</v>
      </c>
      <c r="BG740" s="144">
        <f>IF(N740="zákl. přenesená",J740,0)</f>
        <v>0</v>
      </c>
      <c r="BH740" s="144">
        <f>IF(N740="sníž. přenesená",J740,0)</f>
        <v>0</v>
      </c>
      <c r="BI740" s="144">
        <f>IF(N740="nulová",J740,0)</f>
        <v>0</v>
      </c>
      <c r="BJ740" s="18" t="s">
        <v>87</v>
      </c>
      <c r="BK740" s="144">
        <f>ROUND(I740*H740,2)</f>
        <v>0</v>
      </c>
      <c r="BL740" s="18" t="s">
        <v>314</v>
      </c>
      <c r="BM740" s="143" t="s">
        <v>877</v>
      </c>
    </row>
    <row r="741" spans="2:47" s="1" customFormat="1" ht="11.25">
      <c r="B741" s="33"/>
      <c r="D741" s="145" t="s">
        <v>145</v>
      </c>
      <c r="F741" s="146" t="s">
        <v>878</v>
      </c>
      <c r="I741" s="147"/>
      <c r="L741" s="33"/>
      <c r="M741" s="148"/>
      <c r="T741" s="54"/>
      <c r="AT741" s="18" t="s">
        <v>145</v>
      </c>
      <c r="AU741" s="18" t="s">
        <v>87</v>
      </c>
    </row>
    <row r="742" spans="2:51" s="12" customFormat="1" ht="11.25">
      <c r="B742" s="149"/>
      <c r="D742" s="150" t="s">
        <v>147</v>
      </c>
      <c r="E742" s="151" t="s">
        <v>19</v>
      </c>
      <c r="F742" s="152" t="s">
        <v>303</v>
      </c>
      <c r="H742" s="151" t="s">
        <v>19</v>
      </c>
      <c r="I742" s="153"/>
      <c r="L742" s="149"/>
      <c r="M742" s="154"/>
      <c r="T742" s="155"/>
      <c r="AT742" s="151" t="s">
        <v>147</v>
      </c>
      <c r="AU742" s="151" t="s">
        <v>87</v>
      </c>
      <c r="AV742" s="12" t="s">
        <v>81</v>
      </c>
      <c r="AW742" s="12" t="s">
        <v>35</v>
      </c>
      <c r="AX742" s="12" t="s">
        <v>74</v>
      </c>
      <c r="AY742" s="151" t="s">
        <v>135</v>
      </c>
    </row>
    <row r="743" spans="2:51" s="13" customFormat="1" ht="11.25">
      <c r="B743" s="156"/>
      <c r="D743" s="150" t="s">
        <v>147</v>
      </c>
      <c r="E743" s="157" t="s">
        <v>19</v>
      </c>
      <c r="F743" s="158" t="s">
        <v>838</v>
      </c>
      <c r="H743" s="159">
        <v>206.8</v>
      </c>
      <c r="I743" s="160"/>
      <c r="L743" s="156"/>
      <c r="M743" s="161"/>
      <c r="T743" s="162"/>
      <c r="AT743" s="157" t="s">
        <v>147</v>
      </c>
      <c r="AU743" s="157" t="s">
        <v>87</v>
      </c>
      <c r="AV743" s="13" t="s">
        <v>87</v>
      </c>
      <c r="AW743" s="13" t="s">
        <v>35</v>
      </c>
      <c r="AX743" s="13" t="s">
        <v>74</v>
      </c>
      <c r="AY743" s="157" t="s">
        <v>135</v>
      </c>
    </row>
    <row r="744" spans="2:51" s="14" customFormat="1" ht="11.25">
      <c r="B744" s="163"/>
      <c r="D744" s="150" t="s">
        <v>147</v>
      </c>
      <c r="E744" s="164" t="s">
        <v>19</v>
      </c>
      <c r="F744" s="165" t="s">
        <v>151</v>
      </c>
      <c r="H744" s="166">
        <v>206.8</v>
      </c>
      <c r="I744" s="167"/>
      <c r="L744" s="163"/>
      <c r="M744" s="168"/>
      <c r="T744" s="169"/>
      <c r="AT744" s="164" t="s">
        <v>147</v>
      </c>
      <c r="AU744" s="164" t="s">
        <v>87</v>
      </c>
      <c r="AV744" s="14" t="s">
        <v>143</v>
      </c>
      <c r="AW744" s="14" t="s">
        <v>35</v>
      </c>
      <c r="AX744" s="14" t="s">
        <v>81</v>
      </c>
      <c r="AY744" s="164" t="s">
        <v>135</v>
      </c>
    </row>
    <row r="745" spans="2:65" s="1" customFormat="1" ht="21.75" customHeight="1">
      <c r="B745" s="33"/>
      <c r="C745" s="132" t="s">
        <v>879</v>
      </c>
      <c r="D745" s="132" t="s">
        <v>138</v>
      </c>
      <c r="E745" s="133" t="s">
        <v>880</v>
      </c>
      <c r="F745" s="134" t="s">
        <v>881</v>
      </c>
      <c r="G745" s="135" t="s">
        <v>213</v>
      </c>
      <c r="H745" s="136">
        <v>253.44</v>
      </c>
      <c r="I745" s="137"/>
      <c r="J745" s="138">
        <f>ROUND(I745*H745,2)</f>
        <v>0</v>
      </c>
      <c r="K745" s="134" t="s">
        <v>142</v>
      </c>
      <c r="L745" s="33"/>
      <c r="M745" s="139" t="s">
        <v>19</v>
      </c>
      <c r="N745" s="140" t="s">
        <v>46</v>
      </c>
      <c r="P745" s="141">
        <f>O745*H745</f>
        <v>0</v>
      </c>
      <c r="Q745" s="141">
        <v>0.00034</v>
      </c>
      <c r="R745" s="141">
        <f>Q745*H745</f>
        <v>0.0861696</v>
      </c>
      <c r="S745" s="141">
        <v>0</v>
      </c>
      <c r="T745" s="142">
        <f>S745*H745</f>
        <v>0</v>
      </c>
      <c r="AR745" s="143" t="s">
        <v>143</v>
      </c>
      <c r="AT745" s="143" t="s">
        <v>138</v>
      </c>
      <c r="AU745" s="143" t="s">
        <v>87</v>
      </c>
      <c r="AY745" s="18" t="s">
        <v>135</v>
      </c>
      <c r="BE745" s="144">
        <f>IF(N745="základní",J745,0)</f>
        <v>0</v>
      </c>
      <c r="BF745" s="144">
        <f>IF(N745="snížená",J745,0)</f>
        <v>0</v>
      </c>
      <c r="BG745" s="144">
        <f>IF(N745="zákl. přenesená",J745,0)</f>
        <v>0</v>
      </c>
      <c r="BH745" s="144">
        <f>IF(N745="sníž. přenesená",J745,0)</f>
        <v>0</v>
      </c>
      <c r="BI745" s="144">
        <f>IF(N745="nulová",J745,0)</f>
        <v>0</v>
      </c>
      <c r="BJ745" s="18" t="s">
        <v>87</v>
      </c>
      <c r="BK745" s="144">
        <f>ROUND(I745*H745,2)</f>
        <v>0</v>
      </c>
      <c r="BL745" s="18" t="s">
        <v>143</v>
      </c>
      <c r="BM745" s="143" t="s">
        <v>882</v>
      </c>
    </row>
    <row r="746" spans="2:47" s="1" customFormat="1" ht="11.25">
      <c r="B746" s="33"/>
      <c r="D746" s="145" t="s">
        <v>145</v>
      </c>
      <c r="F746" s="146" t="s">
        <v>883</v>
      </c>
      <c r="I746" s="147"/>
      <c r="L746" s="33"/>
      <c r="M746" s="148"/>
      <c r="T746" s="54"/>
      <c r="AT746" s="18" t="s">
        <v>145</v>
      </c>
      <c r="AU746" s="18" t="s">
        <v>87</v>
      </c>
    </row>
    <row r="747" spans="2:51" s="12" customFormat="1" ht="11.25">
      <c r="B747" s="149"/>
      <c r="D747" s="150" t="s">
        <v>147</v>
      </c>
      <c r="E747" s="151" t="s">
        <v>19</v>
      </c>
      <c r="F747" s="152" t="s">
        <v>884</v>
      </c>
      <c r="H747" s="151" t="s">
        <v>19</v>
      </c>
      <c r="I747" s="153"/>
      <c r="L747" s="149"/>
      <c r="M747" s="154"/>
      <c r="T747" s="155"/>
      <c r="AT747" s="151" t="s">
        <v>147</v>
      </c>
      <c r="AU747" s="151" t="s">
        <v>87</v>
      </c>
      <c r="AV747" s="12" t="s">
        <v>81</v>
      </c>
      <c r="AW747" s="12" t="s">
        <v>35</v>
      </c>
      <c r="AX747" s="12" t="s">
        <v>74</v>
      </c>
      <c r="AY747" s="151" t="s">
        <v>135</v>
      </c>
    </row>
    <row r="748" spans="2:51" s="13" customFormat="1" ht="11.25">
      <c r="B748" s="156"/>
      <c r="D748" s="150" t="s">
        <v>147</v>
      </c>
      <c r="E748" s="157" t="s">
        <v>19</v>
      </c>
      <c r="F748" s="158" t="s">
        <v>885</v>
      </c>
      <c r="H748" s="159">
        <v>253.44</v>
      </c>
      <c r="I748" s="160"/>
      <c r="L748" s="156"/>
      <c r="M748" s="161"/>
      <c r="T748" s="162"/>
      <c r="AT748" s="157" t="s">
        <v>147</v>
      </c>
      <c r="AU748" s="157" t="s">
        <v>87</v>
      </c>
      <c r="AV748" s="13" t="s">
        <v>87</v>
      </c>
      <c r="AW748" s="13" t="s">
        <v>35</v>
      </c>
      <c r="AX748" s="13" t="s">
        <v>74</v>
      </c>
      <c r="AY748" s="157" t="s">
        <v>135</v>
      </c>
    </row>
    <row r="749" spans="2:51" s="14" customFormat="1" ht="11.25">
      <c r="B749" s="163"/>
      <c r="D749" s="150" t="s">
        <v>147</v>
      </c>
      <c r="E749" s="164" t="s">
        <v>19</v>
      </c>
      <c r="F749" s="165" t="s">
        <v>151</v>
      </c>
      <c r="H749" s="166">
        <v>253.44</v>
      </c>
      <c r="I749" s="167"/>
      <c r="L749" s="163"/>
      <c r="M749" s="168"/>
      <c r="T749" s="169"/>
      <c r="AT749" s="164" t="s">
        <v>147</v>
      </c>
      <c r="AU749" s="164" t="s">
        <v>87</v>
      </c>
      <c r="AV749" s="14" t="s">
        <v>143</v>
      </c>
      <c r="AW749" s="14" t="s">
        <v>35</v>
      </c>
      <c r="AX749" s="14" t="s">
        <v>81</v>
      </c>
      <c r="AY749" s="164" t="s">
        <v>135</v>
      </c>
    </row>
    <row r="750" spans="2:65" s="1" customFormat="1" ht="21.75" customHeight="1">
      <c r="B750" s="33"/>
      <c r="C750" s="178" t="s">
        <v>886</v>
      </c>
      <c r="D750" s="178" t="s">
        <v>258</v>
      </c>
      <c r="E750" s="179" t="s">
        <v>887</v>
      </c>
      <c r="F750" s="180" t="s">
        <v>888</v>
      </c>
      <c r="G750" s="181" t="s">
        <v>213</v>
      </c>
      <c r="H750" s="182">
        <v>278.784</v>
      </c>
      <c r="I750" s="183"/>
      <c r="J750" s="184">
        <f>ROUND(I750*H750,2)</f>
        <v>0</v>
      </c>
      <c r="K750" s="180" t="s">
        <v>19</v>
      </c>
      <c r="L750" s="185"/>
      <c r="M750" s="186" t="s">
        <v>19</v>
      </c>
      <c r="N750" s="187" t="s">
        <v>46</v>
      </c>
      <c r="P750" s="141">
        <f>O750*H750</f>
        <v>0</v>
      </c>
      <c r="Q750" s="141">
        <v>0.00049</v>
      </c>
      <c r="R750" s="141">
        <f>Q750*H750</f>
        <v>0.13660416</v>
      </c>
      <c r="S750" s="141">
        <v>0</v>
      </c>
      <c r="T750" s="142">
        <f>S750*H750</f>
        <v>0</v>
      </c>
      <c r="AR750" s="143" t="s">
        <v>242</v>
      </c>
      <c r="AT750" s="143" t="s">
        <v>258</v>
      </c>
      <c r="AU750" s="143" t="s">
        <v>87</v>
      </c>
      <c r="AY750" s="18" t="s">
        <v>135</v>
      </c>
      <c r="BE750" s="144">
        <f>IF(N750="základní",J750,0)</f>
        <v>0</v>
      </c>
      <c r="BF750" s="144">
        <f>IF(N750="snížená",J750,0)</f>
        <v>0</v>
      </c>
      <c r="BG750" s="144">
        <f>IF(N750="zákl. přenesená",J750,0)</f>
        <v>0</v>
      </c>
      <c r="BH750" s="144">
        <f>IF(N750="sníž. přenesená",J750,0)</f>
        <v>0</v>
      </c>
      <c r="BI750" s="144">
        <f>IF(N750="nulová",J750,0)</f>
        <v>0</v>
      </c>
      <c r="BJ750" s="18" t="s">
        <v>87</v>
      </c>
      <c r="BK750" s="144">
        <f>ROUND(I750*H750,2)</f>
        <v>0</v>
      </c>
      <c r="BL750" s="18" t="s">
        <v>143</v>
      </c>
      <c r="BM750" s="143" t="s">
        <v>889</v>
      </c>
    </row>
    <row r="751" spans="2:51" s="13" customFormat="1" ht="11.25">
      <c r="B751" s="156"/>
      <c r="D751" s="150" t="s">
        <v>147</v>
      </c>
      <c r="F751" s="158" t="s">
        <v>890</v>
      </c>
      <c r="H751" s="159">
        <v>278.784</v>
      </c>
      <c r="I751" s="160"/>
      <c r="L751" s="156"/>
      <c r="M751" s="161"/>
      <c r="T751" s="162"/>
      <c r="AT751" s="157" t="s">
        <v>147</v>
      </c>
      <c r="AU751" s="157" t="s">
        <v>87</v>
      </c>
      <c r="AV751" s="13" t="s">
        <v>87</v>
      </c>
      <c r="AW751" s="13" t="s">
        <v>4</v>
      </c>
      <c r="AX751" s="13" t="s">
        <v>81</v>
      </c>
      <c r="AY751" s="157" t="s">
        <v>135</v>
      </c>
    </row>
    <row r="752" spans="2:65" s="1" customFormat="1" ht="24.2" customHeight="1">
      <c r="B752" s="33"/>
      <c r="C752" s="132" t="s">
        <v>891</v>
      </c>
      <c r="D752" s="132" t="s">
        <v>138</v>
      </c>
      <c r="E752" s="133" t="s">
        <v>892</v>
      </c>
      <c r="F752" s="134" t="s">
        <v>893</v>
      </c>
      <c r="G752" s="135" t="s">
        <v>744</v>
      </c>
      <c r="H752" s="188"/>
      <c r="I752" s="137"/>
      <c r="J752" s="138">
        <f>ROUND(I752*H752,2)</f>
        <v>0</v>
      </c>
      <c r="K752" s="134" t="s">
        <v>142</v>
      </c>
      <c r="L752" s="33"/>
      <c r="M752" s="139" t="s">
        <v>19</v>
      </c>
      <c r="N752" s="140" t="s">
        <v>46</v>
      </c>
      <c r="P752" s="141">
        <f>O752*H752</f>
        <v>0</v>
      </c>
      <c r="Q752" s="141">
        <v>0</v>
      </c>
      <c r="R752" s="141">
        <f>Q752*H752</f>
        <v>0</v>
      </c>
      <c r="S752" s="141">
        <v>0</v>
      </c>
      <c r="T752" s="142">
        <f>S752*H752</f>
        <v>0</v>
      </c>
      <c r="AR752" s="143" t="s">
        <v>314</v>
      </c>
      <c r="AT752" s="143" t="s">
        <v>138</v>
      </c>
      <c r="AU752" s="143" t="s">
        <v>87</v>
      </c>
      <c r="AY752" s="18" t="s">
        <v>135</v>
      </c>
      <c r="BE752" s="144">
        <f>IF(N752="základní",J752,0)</f>
        <v>0</v>
      </c>
      <c r="BF752" s="144">
        <f>IF(N752="snížená",J752,0)</f>
        <v>0</v>
      </c>
      <c r="BG752" s="144">
        <f>IF(N752="zákl. přenesená",J752,0)</f>
        <v>0</v>
      </c>
      <c r="BH752" s="144">
        <f>IF(N752="sníž. přenesená",J752,0)</f>
        <v>0</v>
      </c>
      <c r="BI752" s="144">
        <f>IF(N752="nulová",J752,0)</f>
        <v>0</v>
      </c>
      <c r="BJ752" s="18" t="s">
        <v>87</v>
      </c>
      <c r="BK752" s="144">
        <f>ROUND(I752*H752,2)</f>
        <v>0</v>
      </c>
      <c r="BL752" s="18" t="s">
        <v>314</v>
      </c>
      <c r="BM752" s="143" t="s">
        <v>894</v>
      </c>
    </row>
    <row r="753" spans="2:47" s="1" customFormat="1" ht="11.25">
      <c r="B753" s="33"/>
      <c r="D753" s="145" t="s">
        <v>145</v>
      </c>
      <c r="F753" s="146" t="s">
        <v>895</v>
      </c>
      <c r="I753" s="147"/>
      <c r="L753" s="33"/>
      <c r="M753" s="148"/>
      <c r="T753" s="54"/>
      <c r="AT753" s="18" t="s">
        <v>145</v>
      </c>
      <c r="AU753" s="18" t="s">
        <v>87</v>
      </c>
    </row>
    <row r="754" spans="2:63" s="11" customFormat="1" ht="22.9" customHeight="1">
      <c r="B754" s="120"/>
      <c r="D754" s="121" t="s">
        <v>73</v>
      </c>
      <c r="E754" s="130" t="s">
        <v>896</v>
      </c>
      <c r="F754" s="130" t="s">
        <v>897</v>
      </c>
      <c r="I754" s="123"/>
      <c r="J754" s="131">
        <f>BK754</f>
        <v>0</v>
      </c>
      <c r="L754" s="120"/>
      <c r="M754" s="125"/>
      <c r="P754" s="126">
        <f>SUM(P755:P761)</f>
        <v>0</v>
      </c>
      <c r="R754" s="126">
        <f>SUM(R755:R761)</f>
        <v>0.009328800000000002</v>
      </c>
      <c r="T754" s="127">
        <f>SUM(T755:T761)</f>
        <v>0</v>
      </c>
      <c r="AR754" s="121" t="s">
        <v>87</v>
      </c>
      <c r="AT754" s="128" t="s">
        <v>73</v>
      </c>
      <c r="AU754" s="128" t="s">
        <v>81</v>
      </c>
      <c r="AY754" s="121" t="s">
        <v>135</v>
      </c>
      <c r="BK754" s="129">
        <f>SUM(BK755:BK761)</f>
        <v>0</v>
      </c>
    </row>
    <row r="755" spans="2:65" s="1" customFormat="1" ht="16.5" customHeight="1">
      <c r="B755" s="33"/>
      <c r="C755" s="132" t="s">
        <v>898</v>
      </c>
      <c r="D755" s="132" t="s">
        <v>138</v>
      </c>
      <c r="E755" s="133" t="s">
        <v>899</v>
      </c>
      <c r="F755" s="134" t="s">
        <v>900</v>
      </c>
      <c r="G755" s="135" t="s">
        <v>156</v>
      </c>
      <c r="H755" s="136">
        <v>20.28</v>
      </c>
      <c r="I755" s="137"/>
      <c r="J755" s="138">
        <f>ROUND(I755*H755,2)</f>
        <v>0</v>
      </c>
      <c r="K755" s="134" t="s">
        <v>142</v>
      </c>
      <c r="L755" s="33"/>
      <c r="M755" s="139" t="s">
        <v>19</v>
      </c>
      <c r="N755" s="140" t="s">
        <v>46</v>
      </c>
      <c r="P755" s="141">
        <f>O755*H755</f>
        <v>0</v>
      </c>
      <c r="Q755" s="141">
        <v>0.0002</v>
      </c>
      <c r="R755" s="141">
        <f>Q755*H755</f>
        <v>0.004056000000000001</v>
      </c>
      <c r="S755" s="141">
        <v>0</v>
      </c>
      <c r="T755" s="142">
        <f>S755*H755</f>
        <v>0</v>
      </c>
      <c r="AR755" s="143" t="s">
        <v>314</v>
      </c>
      <c r="AT755" s="143" t="s">
        <v>138</v>
      </c>
      <c r="AU755" s="143" t="s">
        <v>87</v>
      </c>
      <c r="AY755" s="18" t="s">
        <v>135</v>
      </c>
      <c r="BE755" s="144">
        <f>IF(N755="základní",J755,0)</f>
        <v>0</v>
      </c>
      <c r="BF755" s="144">
        <f>IF(N755="snížená",J755,0)</f>
        <v>0</v>
      </c>
      <c r="BG755" s="144">
        <f>IF(N755="zákl. přenesená",J755,0)</f>
        <v>0</v>
      </c>
      <c r="BH755" s="144">
        <f>IF(N755="sníž. přenesená",J755,0)</f>
        <v>0</v>
      </c>
      <c r="BI755" s="144">
        <f>IF(N755="nulová",J755,0)</f>
        <v>0</v>
      </c>
      <c r="BJ755" s="18" t="s">
        <v>87</v>
      </c>
      <c r="BK755" s="144">
        <f>ROUND(I755*H755,2)</f>
        <v>0</v>
      </c>
      <c r="BL755" s="18" t="s">
        <v>314</v>
      </c>
      <c r="BM755" s="143" t="s">
        <v>901</v>
      </c>
    </row>
    <row r="756" spans="2:47" s="1" customFormat="1" ht="11.25">
      <c r="B756" s="33"/>
      <c r="D756" s="145" t="s">
        <v>145</v>
      </c>
      <c r="F756" s="146" t="s">
        <v>902</v>
      </c>
      <c r="I756" s="147"/>
      <c r="L756" s="33"/>
      <c r="M756" s="148"/>
      <c r="T756" s="54"/>
      <c r="AT756" s="18" t="s">
        <v>145</v>
      </c>
      <c r="AU756" s="18" t="s">
        <v>87</v>
      </c>
    </row>
    <row r="757" spans="2:51" s="12" customFormat="1" ht="11.25">
      <c r="B757" s="149"/>
      <c r="D757" s="150" t="s">
        <v>147</v>
      </c>
      <c r="E757" s="151" t="s">
        <v>19</v>
      </c>
      <c r="F757" s="152" t="s">
        <v>216</v>
      </c>
      <c r="H757" s="151" t="s">
        <v>19</v>
      </c>
      <c r="I757" s="153"/>
      <c r="L757" s="149"/>
      <c r="M757" s="154"/>
      <c r="T757" s="155"/>
      <c r="AT757" s="151" t="s">
        <v>147</v>
      </c>
      <c r="AU757" s="151" t="s">
        <v>87</v>
      </c>
      <c r="AV757" s="12" t="s">
        <v>81</v>
      </c>
      <c r="AW757" s="12" t="s">
        <v>35</v>
      </c>
      <c r="AX757" s="12" t="s">
        <v>74</v>
      </c>
      <c r="AY757" s="151" t="s">
        <v>135</v>
      </c>
    </row>
    <row r="758" spans="2:51" s="13" customFormat="1" ht="11.25">
      <c r="B758" s="156"/>
      <c r="D758" s="150" t="s">
        <v>147</v>
      </c>
      <c r="E758" s="157" t="s">
        <v>19</v>
      </c>
      <c r="F758" s="158" t="s">
        <v>903</v>
      </c>
      <c r="H758" s="159">
        <v>20.28</v>
      </c>
      <c r="I758" s="160"/>
      <c r="L758" s="156"/>
      <c r="M758" s="161"/>
      <c r="T758" s="162"/>
      <c r="AT758" s="157" t="s">
        <v>147</v>
      </c>
      <c r="AU758" s="157" t="s">
        <v>87</v>
      </c>
      <c r="AV758" s="13" t="s">
        <v>87</v>
      </c>
      <c r="AW758" s="13" t="s">
        <v>35</v>
      </c>
      <c r="AX758" s="13" t="s">
        <v>74</v>
      </c>
      <c r="AY758" s="157" t="s">
        <v>135</v>
      </c>
    </row>
    <row r="759" spans="2:51" s="14" customFormat="1" ht="11.25">
      <c r="B759" s="163"/>
      <c r="D759" s="150" t="s">
        <v>147</v>
      </c>
      <c r="E759" s="164" t="s">
        <v>19</v>
      </c>
      <c r="F759" s="165" t="s">
        <v>151</v>
      </c>
      <c r="H759" s="166">
        <v>20.28</v>
      </c>
      <c r="I759" s="167"/>
      <c r="L759" s="163"/>
      <c r="M759" s="168"/>
      <c r="T759" s="169"/>
      <c r="AT759" s="164" t="s">
        <v>147</v>
      </c>
      <c r="AU759" s="164" t="s">
        <v>87</v>
      </c>
      <c r="AV759" s="14" t="s">
        <v>143</v>
      </c>
      <c r="AW759" s="14" t="s">
        <v>35</v>
      </c>
      <c r="AX759" s="14" t="s">
        <v>81</v>
      </c>
      <c r="AY759" s="164" t="s">
        <v>135</v>
      </c>
    </row>
    <row r="760" spans="2:65" s="1" customFormat="1" ht="24.2" customHeight="1">
      <c r="B760" s="33"/>
      <c r="C760" s="132" t="s">
        <v>904</v>
      </c>
      <c r="D760" s="132" t="s">
        <v>138</v>
      </c>
      <c r="E760" s="133" t="s">
        <v>905</v>
      </c>
      <c r="F760" s="134" t="s">
        <v>906</v>
      </c>
      <c r="G760" s="135" t="s">
        <v>156</v>
      </c>
      <c r="H760" s="136">
        <v>20.28</v>
      </c>
      <c r="I760" s="137"/>
      <c r="J760" s="138">
        <f>ROUND(I760*H760,2)</f>
        <v>0</v>
      </c>
      <c r="K760" s="134" t="s">
        <v>142</v>
      </c>
      <c r="L760" s="33"/>
      <c r="M760" s="139" t="s">
        <v>19</v>
      </c>
      <c r="N760" s="140" t="s">
        <v>46</v>
      </c>
      <c r="P760" s="141">
        <f>O760*H760</f>
        <v>0</v>
      </c>
      <c r="Q760" s="141">
        <v>0.00026</v>
      </c>
      <c r="R760" s="141">
        <f>Q760*H760</f>
        <v>0.0052728</v>
      </c>
      <c r="S760" s="141">
        <v>0</v>
      </c>
      <c r="T760" s="142">
        <f>S760*H760</f>
        <v>0</v>
      </c>
      <c r="AR760" s="143" t="s">
        <v>314</v>
      </c>
      <c r="AT760" s="143" t="s">
        <v>138</v>
      </c>
      <c r="AU760" s="143" t="s">
        <v>87</v>
      </c>
      <c r="AY760" s="18" t="s">
        <v>135</v>
      </c>
      <c r="BE760" s="144">
        <f>IF(N760="základní",J760,0)</f>
        <v>0</v>
      </c>
      <c r="BF760" s="144">
        <f>IF(N760="snížená",J760,0)</f>
        <v>0</v>
      </c>
      <c r="BG760" s="144">
        <f>IF(N760="zákl. přenesená",J760,0)</f>
        <v>0</v>
      </c>
      <c r="BH760" s="144">
        <f>IF(N760="sníž. přenesená",J760,0)</f>
        <v>0</v>
      </c>
      <c r="BI760" s="144">
        <f>IF(N760="nulová",J760,0)</f>
        <v>0</v>
      </c>
      <c r="BJ760" s="18" t="s">
        <v>87</v>
      </c>
      <c r="BK760" s="144">
        <f>ROUND(I760*H760,2)</f>
        <v>0</v>
      </c>
      <c r="BL760" s="18" t="s">
        <v>314</v>
      </c>
      <c r="BM760" s="143" t="s">
        <v>907</v>
      </c>
    </row>
    <row r="761" spans="2:47" s="1" customFormat="1" ht="11.25">
      <c r="B761" s="33"/>
      <c r="D761" s="145" t="s">
        <v>145</v>
      </c>
      <c r="F761" s="146" t="s">
        <v>908</v>
      </c>
      <c r="I761" s="147"/>
      <c r="L761" s="33"/>
      <c r="M761" s="189"/>
      <c r="N761" s="190"/>
      <c r="O761" s="190"/>
      <c r="P761" s="190"/>
      <c r="Q761" s="190"/>
      <c r="R761" s="190"/>
      <c r="S761" s="190"/>
      <c r="T761" s="191"/>
      <c r="AT761" s="18" t="s">
        <v>145</v>
      </c>
      <c r="AU761" s="18" t="s">
        <v>87</v>
      </c>
    </row>
    <row r="762" spans="2:12" s="1" customFormat="1" ht="6.95" customHeight="1"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33"/>
    </row>
  </sheetData>
  <sheetProtection algorithmName="SHA-512" hashValue="XZtKtC6sXnpBWsTQ961ZVhfFstdEv3OXuD0wf+GjE74x2bVd7NAqnjmi04FkyGvIYfwcofq6l5Eix9HWKVxY/A==" saltValue="sJ1znnl9xXKaRcmERjnfTDF8LCRVeUl6nOZmBv9Ilhs/2qpYMvBfz8Iwx25M+/jF7IXzDl2rfyfPBidBbult5A==" spinCount="100000" sheet="1" objects="1" scenarios="1" formatColumns="0" formatRows="0" autoFilter="0"/>
  <autoFilter ref="C96:K761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0238211"/>
    <hyperlink ref="F108" r:id="rId2" display="https://podminky.urs.cz/item/CS_URS_2023_01/629991012"/>
    <hyperlink ref="F125" r:id="rId3" display="https://podminky.urs.cz/item/CS_URS_2023_01/629995101"/>
    <hyperlink ref="F170" r:id="rId4" display="https://podminky.urs.cz/item/CS_URS_2023_01/619995001"/>
    <hyperlink ref="F178" r:id="rId5" display="https://podminky.urs.cz/item/CS_URS_2023_01/621131121"/>
    <hyperlink ref="F180" r:id="rId6" display="https://podminky.urs.cz/item/CS_URS_2023_01/621321121"/>
    <hyperlink ref="F187" r:id="rId7" display="https://podminky.urs.cz/item/CS_URS_2023_01/622325111"/>
    <hyperlink ref="F192" r:id="rId8" display="https://podminky.urs.cz/item/CS_URS_2023_01/622325113"/>
    <hyperlink ref="F196" r:id="rId9" display="https://podminky.urs.cz/item/CS_URS_2023_01/622211011"/>
    <hyperlink ref="F206" r:id="rId10" display="https://podminky.urs.cz/item/CS_URS_2023_01/622151021"/>
    <hyperlink ref="F213" r:id="rId11" display="https://podminky.urs.cz/item/CS_URS_2023_01/622511112"/>
    <hyperlink ref="F215" r:id="rId12" display="https://podminky.urs.cz/item/CS_URS_2023_01/622221011"/>
    <hyperlink ref="F239" r:id="rId13" display="https://podminky.urs.cz/item/CS_URS_2023_01/621221011"/>
    <hyperlink ref="F251" r:id="rId14" display="https://podminky.urs.cz/item/CS_URS_2023_01/622221021"/>
    <hyperlink ref="F280" r:id="rId15" display="https://podminky.urs.cz/item/CS_URS_2023_01/622212051"/>
    <hyperlink ref="F314" r:id="rId16" display="https://podminky.urs.cz/item/CS_URS_2023_01/622143004"/>
    <hyperlink ref="F318" r:id="rId17" display="https://podminky.urs.cz/item/CS_URS_2023_01/622252001"/>
    <hyperlink ref="F322" r:id="rId18" display="https://podminky.urs.cz/item/CS_URS_2023_01/622252002"/>
    <hyperlink ref="F395" r:id="rId19" display="https://podminky.urs.cz/item/CS_URS_2023_01/621251105"/>
    <hyperlink ref="F397" r:id="rId20" display="https://podminky.urs.cz/item/CS_URS_2023_01/622251105"/>
    <hyperlink ref="F401" r:id="rId21" display="https://podminky.urs.cz/item/CS_URS_2023_01/622251101"/>
    <hyperlink ref="F417" r:id="rId22" display="https://podminky.urs.cz/item/CS_URS_2023_01/631351101"/>
    <hyperlink ref="F422" r:id="rId23" display="https://podminky.urs.cz/item/CS_URS_2023_01/631351102"/>
    <hyperlink ref="F424" r:id="rId24" display="https://podminky.urs.cz/item/CS_URS_2023_01/644941121"/>
    <hyperlink ref="F435" r:id="rId25" display="https://podminky.urs.cz/item/CS_URS_2023_01/941111112"/>
    <hyperlink ref="F440" r:id="rId26" display="https://podminky.urs.cz/item/CS_URS_2023_01/941111212"/>
    <hyperlink ref="F445" r:id="rId27" display="https://podminky.urs.cz/item/CS_URS_2023_01/941111812"/>
    <hyperlink ref="F448" r:id="rId28" display="https://podminky.urs.cz/item/CS_URS_2023_01/944511111"/>
    <hyperlink ref="F450" r:id="rId29" display="https://podminky.urs.cz/item/CS_URS_2023_01/944511211"/>
    <hyperlink ref="F452" r:id="rId30" display="https://podminky.urs.cz/item/CS_URS_2023_01/944511811"/>
    <hyperlink ref="F454" r:id="rId31" display="https://podminky.urs.cz/item/CS_URS_2023_01/949101111"/>
    <hyperlink ref="F459" r:id="rId32" display="https://podminky.urs.cz/item/CS_URS_2023_01/965081213"/>
    <hyperlink ref="F465" r:id="rId33" display="https://podminky.urs.cz/item/CS_URS_2023_01/965043341"/>
    <hyperlink ref="F471" r:id="rId34" display="https://podminky.urs.cz/item/CS_URS_2023_01/968072244"/>
    <hyperlink ref="F478" r:id="rId35" display="https://podminky.urs.cz/item/CS_URS_2023_01/968072245"/>
    <hyperlink ref="F483" r:id="rId36" display="https://podminky.urs.cz/item/CS_URS_2023_01/968072456"/>
    <hyperlink ref="F488" r:id="rId37" display="https://podminky.urs.cz/item/CS_URS_2023_01/978015321"/>
    <hyperlink ref="F534" r:id="rId38" display="https://podminky.urs.cz/item/CS_URS_2023_01/978015361"/>
    <hyperlink ref="F538" r:id="rId39" display="https://podminky.urs.cz/item/CS_URS_2023_01/978015391"/>
    <hyperlink ref="F552" r:id="rId40" display="https://podminky.urs.cz/item/CS_URS_2023_01/952901111"/>
    <hyperlink ref="F558" r:id="rId41" display="https://podminky.urs.cz/item/CS_URS_2023_01/997013160"/>
    <hyperlink ref="F560" r:id="rId42" display="https://podminky.urs.cz/item/CS_URS_2023_01/997013501"/>
    <hyperlink ref="F562" r:id="rId43" display="https://podminky.urs.cz/item/CS_URS_2023_01/997013509"/>
    <hyperlink ref="F567" r:id="rId44" display="https://podminky.urs.cz/item/CS_URS_2023_01/997013601"/>
    <hyperlink ref="F569" r:id="rId45" display="https://podminky.urs.cz/item/CS_URS_2023_01/997013607"/>
    <hyperlink ref="F571" r:id="rId46" display="https://podminky.urs.cz/item/CS_URS_2023_01/997013631"/>
    <hyperlink ref="F578" r:id="rId47" display="https://podminky.urs.cz/item/CS_URS_2023_01/998017004"/>
    <hyperlink ref="F596" r:id="rId48" display="https://podminky.urs.cz/item/CS_URS_2023_01/764002851"/>
    <hyperlink ref="F611" r:id="rId49" display="https://podminky.urs.cz/item/CS_URS_2023_01/764004861"/>
    <hyperlink ref="F633" r:id="rId50" display="https://podminky.urs.cz/item/CS_URS_2023_01/764518623"/>
    <hyperlink ref="F638" r:id="rId51" display="https://podminky.urs.cz/item/CS_URS_2023_01/998764204"/>
    <hyperlink ref="F641" r:id="rId52" display="https://podminky.urs.cz/item/CS_URS_2023_01/767162812"/>
    <hyperlink ref="F647" r:id="rId53" display="https://podminky.urs.cz/item/CS_URS_2023_01/767661811"/>
    <hyperlink ref="F656" r:id="rId54" display="https://podminky.urs.cz/item/CS_URS_2023_01/767810811"/>
    <hyperlink ref="F682" r:id="rId55" display="https://podminky.urs.cz/item/CS_URS_2023_01/767810112"/>
    <hyperlink ref="F708" r:id="rId56" display="https://podminky.urs.cz/item/CS_URS_2023_01/998767204"/>
    <hyperlink ref="F711" r:id="rId57" display="https://podminky.urs.cz/item/CS_URS_2023_01/771121011"/>
    <hyperlink ref="F716" r:id="rId58" display="https://podminky.urs.cz/item/CS_URS_2023_01/771574266"/>
    <hyperlink ref="F721" r:id="rId59" display="https://podminky.urs.cz/item/CS_URS_2023_01/771474113"/>
    <hyperlink ref="F731" r:id="rId60" display="https://podminky.urs.cz/item/CS_URS_2023_01/771577111"/>
    <hyperlink ref="F733" r:id="rId61" display="https://podminky.urs.cz/item/CS_URS_2023_01/771577112"/>
    <hyperlink ref="F735" r:id="rId62" display="https://podminky.urs.cz/item/CS_URS_2023_01/771591112"/>
    <hyperlink ref="F741" r:id="rId63" display="https://podminky.urs.cz/item/CS_URS_2023_01/771591212"/>
    <hyperlink ref="F746" r:id="rId64" display="https://podminky.urs.cz/item/CS_URS_2023_01/771161023"/>
    <hyperlink ref="F753" r:id="rId65" display="https://podminky.urs.cz/item/CS_URS_2023_01/998771204"/>
    <hyperlink ref="F756" r:id="rId66" display="https://podminky.urs.cz/item/CS_URS_2023_01/784181101"/>
    <hyperlink ref="F761" r:id="rId67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99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1" t="str">
        <f>'Rekapitulace stavby'!K6</f>
        <v>BD Severní I 2914/2 - snížení energetické náročnosti budovy - revize 01</v>
      </c>
      <c r="F7" s="322"/>
      <c r="G7" s="322"/>
      <c r="H7" s="322"/>
      <c r="L7" s="21"/>
    </row>
    <row r="8" spans="2:12" ht="12" customHeight="1">
      <c r="B8" s="21"/>
      <c r="D8" s="28" t="s">
        <v>100</v>
      </c>
      <c r="L8" s="21"/>
    </row>
    <row r="9" spans="2:12" s="1" customFormat="1" ht="16.5" customHeight="1">
      <c r="B9" s="33"/>
      <c r="E9" s="321" t="s">
        <v>101</v>
      </c>
      <c r="F9" s="323"/>
      <c r="G9" s="323"/>
      <c r="H9" s="323"/>
      <c r="L9" s="33"/>
    </row>
    <row r="10" spans="2:12" s="1" customFormat="1" ht="12" customHeight="1">
      <c r="B10" s="33"/>
      <c r="D10" s="28" t="s">
        <v>102</v>
      </c>
      <c r="L10" s="33"/>
    </row>
    <row r="11" spans="2:12" s="1" customFormat="1" ht="16.5" customHeight="1">
      <c r="B11" s="33"/>
      <c r="E11" s="280" t="s">
        <v>909</v>
      </c>
      <c r="F11" s="323"/>
      <c r="G11" s="323"/>
      <c r="H11" s="323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13. 5. 2024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4" t="str">
        <f>'Rekapitulace stavby'!E14</f>
        <v>Vyplň údaj</v>
      </c>
      <c r="F20" s="305"/>
      <c r="G20" s="305"/>
      <c r="H20" s="305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19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47.25" customHeight="1">
      <c r="B29" s="92"/>
      <c r="E29" s="310" t="s">
        <v>39</v>
      </c>
      <c r="F29" s="310"/>
      <c r="G29" s="310"/>
      <c r="H29" s="310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ROUND(J103,2)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4">
        <f>ROUND((SUM(BE103:BE645)),2)</f>
        <v>0</v>
      </c>
      <c r="I35" s="94">
        <v>0.21</v>
      </c>
      <c r="J35" s="84">
        <f>ROUND(((SUM(BE103:BE645))*I35),2)</f>
        <v>0</v>
      </c>
      <c r="L35" s="33"/>
    </row>
    <row r="36" spans="2:12" s="1" customFormat="1" ht="14.45" customHeight="1">
      <c r="B36" s="33"/>
      <c r="E36" s="28" t="s">
        <v>46</v>
      </c>
      <c r="F36" s="84">
        <f>ROUND((SUM(BF103:BF645)),2)</f>
        <v>0</v>
      </c>
      <c r="I36" s="94">
        <v>0.12</v>
      </c>
      <c r="J36" s="84">
        <f>ROUND(((SUM(BF103:BF645))*I36),2)</f>
        <v>0</v>
      </c>
      <c r="L36" s="33"/>
    </row>
    <row r="37" spans="2:12" s="1" customFormat="1" ht="14.45" customHeight="1" hidden="1">
      <c r="B37" s="33"/>
      <c r="E37" s="28" t="s">
        <v>47</v>
      </c>
      <c r="F37" s="84">
        <f>ROUND((SUM(BG103:BG645)),2)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4">
        <f>ROUND((SUM(BH103:BH645)),2)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4">
        <f>ROUND((SUM(BI103:BI645)),2)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104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1" t="str">
        <f>E7</f>
        <v>BD Severní I 2914/2 - snížení energetické náročnosti budovy - revize 01</v>
      </c>
      <c r="F50" s="322"/>
      <c r="G50" s="322"/>
      <c r="H50" s="322"/>
      <c r="L50" s="33"/>
    </row>
    <row r="51" spans="2:12" ht="12" customHeight="1">
      <c r="B51" s="21"/>
      <c r="C51" s="28" t="s">
        <v>100</v>
      </c>
      <c r="L51" s="21"/>
    </row>
    <row r="52" spans="2:12" s="1" customFormat="1" ht="16.5" customHeight="1">
      <c r="B52" s="33"/>
      <c r="E52" s="321" t="s">
        <v>101</v>
      </c>
      <c r="F52" s="323"/>
      <c r="G52" s="323"/>
      <c r="H52" s="323"/>
      <c r="L52" s="33"/>
    </row>
    <row r="53" spans="2:12" s="1" customFormat="1" ht="12" customHeight="1">
      <c r="B53" s="33"/>
      <c r="C53" s="28" t="s">
        <v>102</v>
      </c>
      <c r="L53" s="33"/>
    </row>
    <row r="54" spans="2:12" s="1" customFormat="1" ht="16.5" customHeight="1">
      <c r="B54" s="33"/>
      <c r="E54" s="280" t="str">
        <f>E11</f>
        <v>SO 01 B - Zateplení střechy</v>
      </c>
      <c r="F54" s="323"/>
      <c r="G54" s="323"/>
      <c r="H54" s="323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k.ú. Záběhlice, č.par. 3049/8, 3049/45</v>
      </c>
      <c r="I56" s="28" t="s">
        <v>23</v>
      </c>
      <c r="J56" s="50" t="str">
        <f>IF(J14="","",J14)</f>
        <v>13. 5. 2024</v>
      </c>
      <c r="L56" s="33"/>
    </row>
    <row r="57" spans="2:12" s="1" customFormat="1" ht="6.95" customHeight="1">
      <c r="B57" s="33"/>
      <c r="L57" s="33"/>
    </row>
    <row r="58" spans="2:12" s="1" customFormat="1" ht="25.7" customHeight="1">
      <c r="B58" s="33"/>
      <c r="C58" s="28" t="s">
        <v>25</v>
      </c>
      <c r="F58" s="26" t="str">
        <f>E17</f>
        <v>MČ Praha 4</v>
      </c>
      <c r="I58" s="28" t="s">
        <v>32</v>
      </c>
      <c r="J58" s="31" t="str">
        <f>E23</f>
        <v>Architektonická kancelář Křivka s.r.o.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105</v>
      </c>
      <c r="D61" s="95"/>
      <c r="E61" s="95"/>
      <c r="F61" s="95"/>
      <c r="G61" s="95"/>
      <c r="H61" s="95"/>
      <c r="I61" s="95"/>
      <c r="J61" s="102" t="s">
        <v>106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J103</f>
        <v>0</v>
      </c>
      <c r="L63" s="33"/>
      <c r="AU63" s="18" t="s">
        <v>107</v>
      </c>
    </row>
    <row r="64" spans="2:12" s="8" customFormat="1" ht="24.95" customHeight="1">
      <c r="B64" s="104"/>
      <c r="D64" s="105" t="s">
        <v>108</v>
      </c>
      <c r="E64" s="106"/>
      <c r="F64" s="106"/>
      <c r="G64" s="106"/>
      <c r="H64" s="106"/>
      <c r="I64" s="106"/>
      <c r="J64" s="107">
        <f>J104</f>
        <v>0</v>
      </c>
      <c r="L64" s="104"/>
    </row>
    <row r="65" spans="2:12" s="9" customFormat="1" ht="19.9" customHeight="1">
      <c r="B65" s="108"/>
      <c r="D65" s="109" t="s">
        <v>910</v>
      </c>
      <c r="E65" s="110"/>
      <c r="F65" s="110"/>
      <c r="G65" s="110"/>
      <c r="H65" s="110"/>
      <c r="I65" s="110"/>
      <c r="J65" s="111">
        <f>J105</f>
        <v>0</v>
      </c>
      <c r="L65" s="108"/>
    </row>
    <row r="66" spans="2:12" s="9" customFormat="1" ht="19.9" customHeight="1">
      <c r="B66" s="108"/>
      <c r="D66" s="109" t="s">
        <v>911</v>
      </c>
      <c r="E66" s="110"/>
      <c r="F66" s="110"/>
      <c r="G66" s="110"/>
      <c r="H66" s="110"/>
      <c r="I66" s="110"/>
      <c r="J66" s="111">
        <f>J111</f>
        <v>0</v>
      </c>
      <c r="L66" s="108"/>
    </row>
    <row r="67" spans="2:12" s="9" customFormat="1" ht="19.9" customHeight="1">
      <c r="B67" s="108"/>
      <c r="D67" s="109" t="s">
        <v>110</v>
      </c>
      <c r="E67" s="110"/>
      <c r="F67" s="110"/>
      <c r="G67" s="110"/>
      <c r="H67" s="110"/>
      <c r="I67" s="110"/>
      <c r="J67" s="111">
        <f>J133</f>
        <v>0</v>
      </c>
      <c r="L67" s="108"/>
    </row>
    <row r="68" spans="2:12" s="9" customFormat="1" ht="19.9" customHeight="1">
      <c r="B68" s="108"/>
      <c r="D68" s="109" t="s">
        <v>111</v>
      </c>
      <c r="E68" s="110"/>
      <c r="F68" s="110"/>
      <c r="G68" s="110"/>
      <c r="H68" s="110"/>
      <c r="I68" s="110"/>
      <c r="J68" s="111">
        <f>J174</f>
        <v>0</v>
      </c>
      <c r="L68" s="108"/>
    </row>
    <row r="69" spans="2:12" s="9" customFormat="1" ht="19.9" customHeight="1">
      <c r="B69" s="108"/>
      <c r="D69" s="109" t="s">
        <v>112</v>
      </c>
      <c r="E69" s="110"/>
      <c r="F69" s="110"/>
      <c r="G69" s="110"/>
      <c r="H69" s="110"/>
      <c r="I69" s="110"/>
      <c r="J69" s="111">
        <f>J272</f>
        <v>0</v>
      </c>
      <c r="L69" s="108"/>
    </row>
    <row r="70" spans="2:12" s="9" customFormat="1" ht="19.9" customHeight="1">
      <c r="B70" s="108"/>
      <c r="D70" s="109" t="s">
        <v>113</v>
      </c>
      <c r="E70" s="110"/>
      <c r="F70" s="110"/>
      <c r="G70" s="110"/>
      <c r="H70" s="110"/>
      <c r="I70" s="110"/>
      <c r="J70" s="111">
        <f>J296</f>
        <v>0</v>
      </c>
      <c r="L70" s="108"/>
    </row>
    <row r="71" spans="2:12" s="8" customFormat="1" ht="24.95" customHeight="1">
      <c r="B71" s="104"/>
      <c r="D71" s="105" t="s">
        <v>114</v>
      </c>
      <c r="E71" s="106"/>
      <c r="F71" s="106"/>
      <c r="G71" s="106"/>
      <c r="H71" s="106"/>
      <c r="I71" s="106"/>
      <c r="J71" s="107">
        <f>J299</f>
        <v>0</v>
      </c>
      <c r="L71" s="104"/>
    </row>
    <row r="72" spans="2:12" s="9" customFormat="1" ht="19.9" customHeight="1">
      <c r="B72" s="108"/>
      <c r="D72" s="109" t="s">
        <v>912</v>
      </c>
      <c r="E72" s="110"/>
      <c r="F72" s="110"/>
      <c r="G72" s="110"/>
      <c r="H72" s="110"/>
      <c r="I72" s="110"/>
      <c r="J72" s="111">
        <f>J300</f>
        <v>0</v>
      </c>
      <c r="L72" s="108"/>
    </row>
    <row r="73" spans="2:12" s="9" customFormat="1" ht="19.9" customHeight="1">
      <c r="B73" s="108"/>
      <c r="D73" s="109" t="s">
        <v>913</v>
      </c>
      <c r="E73" s="110"/>
      <c r="F73" s="110"/>
      <c r="G73" s="110"/>
      <c r="H73" s="110"/>
      <c r="I73" s="110"/>
      <c r="J73" s="111">
        <f>J311</f>
        <v>0</v>
      </c>
      <c r="L73" s="108"/>
    </row>
    <row r="74" spans="2:12" s="9" customFormat="1" ht="19.9" customHeight="1">
      <c r="B74" s="108"/>
      <c r="D74" s="109" t="s">
        <v>914</v>
      </c>
      <c r="E74" s="110"/>
      <c r="F74" s="110"/>
      <c r="G74" s="110"/>
      <c r="H74" s="110"/>
      <c r="I74" s="110"/>
      <c r="J74" s="111">
        <f>J443</f>
        <v>0</v>
      </c>
      <c r="L74" s="108"/>
    </row>
    <row r="75" spans="2:12" s="9" customFormat="1" ht="19.9" customHeight="1">
      <c r="B75" s="108"/>
      <c r="D75" s="109" t="s">
        <v>915</v>
      </c>
      <c r="E75" s="110"/>
      <c r="F75" s="110"/>
      <c r="G75" s="110"/>
      <c r="H75" s="110"/>
      <c r="I75" s="110"/>
      <c r="J75" s="111">
        <f>J479</f>
        <v>0</v>
      </c>
      <c r="L75" s="108"/>
    </row>
    <row r="76" spans="2:12" s="9" customFormat="1" ht="19.9" customHeight="1">
      <c r="B76" s="108"/>
      <c r="D76" s="109" t="s">
        <v>115</v>
      </c>
      <c r="E76" s="110"/>
      <c r="F76" s="110"/>
      <c r="G76" s="110"/>
      <c r="H76" s="110"/>
      <c r="I76" s="110"/>
      <c r="J76" s="111">
        <f>J494</f>
        <v>0</v>
      </c>
      <c r="L76" s="108"/>
    </row>
    <row r="77" spans="2:12" s="9" customFormat="1" ht="19.9" customHeight="1">
      <c r="B77" s="108"/>
      <c r="D77" s="109" t="s">
        <v>916</v>
      </c>
      <c r="E77" s="110"/>
      <c r="F77" s="110"/>
      <c r="G77" s="110"/>
      <c r="H77" s="110"/>
      <c r="I77" s="110"/>
      <c r="J77" s="111">
        <f>J522</f>
        <v>0</v>
      </c>
      <c r="L77" s="108"/>
    </row>
    <row r="78" spans="2:12" s="9" customFormat="1" ht="19.9" customHeight="1">
      <c r="B78" s="108"/>
      <c r="D78" s="109" t="s">
        <v>116</v>
      </c>
      <c r="E78" s="110"/>
      <c r="F78" s="110"/>
      <c r="G78" s="110"/>
      <c r="H78" s="110"/>
      <c r="I78" s="110"/>
      <c r="J78" s="111">
        <f>J529</f>
        <v>0</v>
      </c>
      <c r="L78" s="108"/>
    </row>
    <row r="79" spans="2:12" s="9" customFormat="1" ht="19.9" customHeight="1">
      <c r="B79" s="108"/>
      <c r="D79" s="109" t="s">
        <v>117</v>
      </c>
      <c r="E79" s="110"/>
      <c r="F79" s="110"/>
      <c r="G79" s="110"/>
      <c r="H79" s="110"/>
      <c r="I79" s="110"/>
      <c r="J79" s="111">
        <f>J552</f>
        <v>0</v>
      </c>
      <c r="L79" s="108"/>
    </row>
    <row r="80" spans="2:12" s="9" customFormat="1" ht="19.9" customHeight="1">
      <c r="B80" s="108"/>
      <c r="D80" s="109" t="s">
        <v>917</v>
      </c>
      <c r="E80" s="110"/>
      <c r="F80" s="110"/>
      <c r="G80" s="110"/>
      <c r="H80" s="110"/>
      <c r="I80" s="110"/>
      <c r="J80" s="111">
        <f>J604</f>
        <v>0</v>
      </c>
      <c r="L80" s="108"/>
    </row>
    <row r="81" spans="2:12" s="9" customFormat="1" ht="19.9" customHeight="1">
      <c r="B81" s="108"/>
      <c r="D81" s="109" t="s">
        <v>119</v>
      </c>
      <c r="E81" s="110"/>
      <c r="F81" s="110"/>
      <c r="G81" s="110"/>
      <c r="H81" s="110"/>
      <c r="I81" s="110"/>
      <c r="J81" s="111">
        <f>J638</f>
        <v>0</v>
      </c>
      <c r="L81" s="108"/>
    </row>
    <row r="82" spans="2:12" s="1" customFormat="1" ht="21.75" customHeight="1">
      <c r="B82" s="33"/>
      <c r="L82" s="33"/>
    </row>
    <row r="83" spans="2:12" s="1" customFormat="1" ht="6.95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33"/>
    </row>
    <row r="87" spans="2:12" s="1" customFormat="1" ht="6.95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33"/>
    </row>
    <row r="88" spans="2:12" s="1" customFormat="1" ht="24.95" customHeight="1">
      <c r="B88" s="33"/>
      <c r="C88" s="22" t="s">
        <v>120</v>
      </c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16</v>
      </c>
      <c r="L90" s="33"/>
    </row>
    <row r="91" spans="2:12" s="1" customFormat="1" ht="16.5" customHeight="1">
      <c r="B91" s="33"/>
      <c r="E91" s="321" t="str">
        <f>E7</f>
        <v>BD Severní I 2914/2 - snížení energetické náročnosti budovy - revize 01</v>
      </c>
      <c r="F91" s="322"/>
      <c r="G91" s="322"/>
      <c r="H91" s="322"/>
      <c r="L91" s="33"/>
    </row>
    <row r="92" spans="2:12" ht="12" customHeight="1">
      <c r="B92" s="21"/>
      <c r="C92" s="28" t="s">
        <v>100</v>
      </c>
      <c r="L92" s="21"/>
    </row>
    <row r="93" spans="2:12" s="1" customFormat="1" ht="16.5" customHeight="1">
      <c r="B93" s="33"/>
      <c r="E93" s="321" t="s">
        <v>101</v>
      </c>
      <c r="F93" s="323"/>
      <c r="G93" s="323"/>
      <c r="H93" s="323"/>
      <c r="L93" s="33"/>
    </row>
    <row r="94" spans="2:12" s="1" customFormat="1" ht="12" customHeight="1">
      <c r="B94" s="33"/>
      <c r="C94" s="28" t="s">
        <v>102</v>
      </c>
      <c r="L94" s="33"/>
    </row>
    <row r="95" spans="2:12" s="1" customFormat="1" ht="16.5" customHeight="1">
      <c r="B95" s="33"/>
      <c r="E95" s="280" t="str">
        <f>E11</f>
        <v>SO 01 B - Zateplení střechy</v>
      </c>
      <c r="F95" s="323"/>
      <c r="G95" s="323"/>
      <c r="H95" s="323"/>
      <c r="L95" s="33"/>
    </row>
    <row r="96" spans="2:12" s="1" customFormat="1" ht="6.95" customHeight="1">
      <c r="B96" s="33"/>
      <c r="L96" s="33"/>
    </row>
    <row r="97" spans="2:12" s="1" customFormat="1" ht="12" customHeight="1">
      <c r="B97" s="33"/>
      <c r="C97" s="28" t="s">
        <v>21</v>
      </c>
      <c r="F97" s="26" t="str">
        <f>F14</f>
        <v>k.ú. Záběhlice, č.par. 3049/8, 3049/45</v>
      </c>
      <c r="I97" s="28" t="s">
        <v>23</v>
      </c>
      <c r="J97" s="50" t="str">
        <f>IF(J14="","",J14)</f>
        <v>13. 5. 2024</v>
      </c>
      <c r="L97" s="33"/>
    </row>
    <row r="98" spans="2:12" s="1" customFormat="1" ht="6.95" customHeight="1">
      <c r="B98" s="33"/>
      <c r="L98" s="33"/>
    </row>
    <row r="99" spans="2:12" s="1" customFormat="1" ht="25.7" customHeight="1">
      <c r="B99" s="33"/>
      <c r="C99" s="28" t="s">
        <v>25</v>
      </c>
      <c r="F99" s="26" t="str">
        <f>E17</f>
        <v>MČ Praha 4</v>
      </c>
      <c r="I99" s="28" t="s">
        <v>32</v>
      </c>
      <c r="J99" s="31" t="str">
        <f>E23</f>
        <v>Architektonická kancelář Křivka s.r.o.</v>
      </c>
      <c r="L99" s="33"/>
    </row>
    <row r="100" spans="2:12" s="1" customFormat="1" ht="15.2" customHeight="1">
      <c r="B100" s="33"/>
      <c r="C100" s="28" t="s">
        <v>30</v>
      </c>
      <c r="F100" s="26" t="str">
        <f>IF(E20="","",E20)</f>
        <v>Vyplň údaj</v>
      </c>
      <c r="I100" s="28" t="s">
        <v>36</v>
      </c>
      <c r="J100" s="31" t="str">
        <f>E26</f>
        <v xml:space="preserve"> </v>
      </c>
      <c r="L100" s="33"/>
    </row>
    <row r="101" spans="2:12" s="1" customFormat="1" ht="10.35" customHeight="1">
      <c r="B101" s="33"/>
      <c r="L101" s="33"/>
    </row>
    <row r="102" spans="2:20" s="10" customFormat="1" ht="29.25" customHeight="1">
      <c r="B102" s="112"/>
      <c r="C102" s="113" t="s">
        <v>121</v>
      </c>
      <c r="D102" s="114" t="s">
        <v>59</v>
      </c>
      <c r="E102" s="114" t="s">
        <v>55</v>
      </c>
      <c r="F102" s="114" t="s">
        <v>56</v>
      </c>
      <c r="G102" s="114" t="s">
        <v>122</v>
      </c>
      <c r="H102" s="114" t="s">
        <v>123</v>
      </c>
      <c r="I102" s="114" t="s">
        <v>124</v>
      </c>
      <c r="J102" s="114" t="s">
        <v>106</v>
      </c>
      <c r="K102" s="115" t="s">
        <v>125</v>
      </c>
      <c r="L102" s="112"/>
      <c r="M102" s="57" t="s">
        <v>19</v>
      </c>
      <c r="N102" s="58" t="s">
        <v>44</v>
      </c>
      <c r="O102" s="58" t="s">
        <v>126</v>
      </c>
      <c r="P102" s="58" t="s">
        <v>127</v>
      </c>
      <c r="Q102" s="58" t="s">
        <v>128</v>
      </c>
      <c r="R102" s="58" t="s">
        <v>129</v>
      </c>
      <c r="S102" s="58" t="s">
        <v>130</v>
      </c>
      <c r="T102" s="59" t="s">
        <v>131</v>
      </c>
    </row>
    <row r="103" spans="2:63" s="1" customFormat="1" ht="22.9" customHeight="1">
      <c r="B103" s="33"/>
      <c r="C103" s="62" t="s">
        <v>132</v>
      </c>
      <c r="J103" s="116">
        <f>BK103</f>
        <v>0</v>
      </c>
      <c r="L103" s="33"/>
      <c r="M103" s="60"/>
      <c r="N103" s="51"/>
      <c r="O103" s="51"/>
      <c r="P103" s="117">
        <f>P104+P299</f>
        <v>0</v>
      </c>
      <c r="Q103" s="51"/>
      <c r="R103" s="117">
        <f>R104+R299</f>
        <v>19.61726878</v>
      </c>
      <c r="S103" s="51"/>
      <c r="T103" s="118">
        <f>T104+T299</f>
        <v>158.995301</v>
      </c>
      <c r="AT103" s="18" t="s">
        <v>73</v>
      </c>
      <c r="AU103" s="18" t="s">
        <v>107</v>
      </c>
      <c r="BK103" s="119">
        <f>BK104+BK299</f>
        <v>0</v>
      </c>
    </row>
    <row r="104" spans="2:63" s="11" customFormat="1" ht="25.9" customHeight="1">
      <c r="B104" s="120"/>
      <c r="D104" s="121" t="s">
        <v>73</v>
      </c>
      <c r="E104" s="122" t="s">
        <v>133</v>
      </c>
      <c r="F104" s="122" t="s">
        <v>134</v>
      </c>
      <c r="I104" s="123"/>
      <c r="J104" s="124">
        <f>BK104</f>
        <v>0</v>
      </c>
      <c r="L104" s="120"/>
      <c r="M104" s="125"/>
      <c r="P104" s="126">
        <f>P105+P111+P133+P174+P272+P296</f>
        <v>0</v>
      </c>
      <c r="R104" s="126">
        <f>R105+R111+R133+R174+R272+R296</f>
        <v>5.72851203</v>
      </c>
      <c r="T104" s="127">
        <f>T105+T111+T133+T174+T272+T296</f>
        <v>145.044215</v>
      </c>
      <c r="AR104" s="121" t="s">
        <v>81</v>
      </c>
      <c r="AT104" s="128" t="s">
        <v>73</v>
      </c>
      <c r="AU104" s="128" t="s">
        <v>74</v>
      </c>
      <c r="AY104" s="121" t="s">
        <v>135</v>
      </c>
      <c r="BK104" s="129">
        <f>BK105+BK111+BK133+BK174+BK272+BK296</f>
        <v>0</v>
      </c>
    </row>
    <row r="105" spans="2:63" s="11" customFormat="1" ht="22.9" customHeight="1">
      <c r="B105" s="120"/>
      <c r="D105" s="121" t="s">
        <v>73</v>
      </c>
      <c r="E105" s="130" t="s">
        <v>81</v>
      </c>
      <c r="F105" s="130" t="s">
        <v>918</v>
      </c>
      <c r="I105" s="123"/>
      <c r="J105" s="131">
        <f>BK105</f>
        <v>0</v>
      </c>
      <c r="L105" s="120"/>
      <c r="M105" s="125"/>
      <c r="P105" s="126">
        <f>SUM(P106:P110)</f>
        <v>0</v>
      </c>
      <c r="R105" s="126">
        <f>SUM(R106:R110)</f>
        <v>0</v>
      </c>
      <c r="T105" s="127">
        <f>SUM(T106:T110)</f>
        <v>0.57375</v>
      </c>
      <c r="AR105" s="121" t="s">
        <v>81</v>
      </c>
      <c r="AT105" s="128" t="s">
        <v>73</v>
      </c>
      <c r="AU105" s="128" t="s">
        <v>81</v>
      </c>
      <c r="AY105" s="121" t="s">
        <v>135</v>
      </c>
      <c r="BK105" s="129">
        <f>SUM(BK106:BK110)</f>
        <v>0</v>
      </c>
    </row>
    <row r="106" spans="2:65" s="1" customFormat="1" ht="37.9" customHeight="1">
      <c r="B106" s="33"/>
      <c r="C106" s="132" t="s">
        <v>81</v>
      </c>
      <c r="D106" s="132" t="s">
        <v>138</v>
      </c>
      <c r="E106" s="133" t="s">
        <v>919</v>
      </c>
      <c r="F106" s="134" t="s">
        <v>920</v>
      </c>
      <c r="G106" s="135" t="s">
        <v>156</v>
      </c>
      <c r="H106" s="136">
        <v>2.25</v>
      </c>
      <c r="I106" s="137"/>
      <c r="J106" s="138">
        <f>ROUND(I106*H106,2)</f>
        <v>0</v>
      </c>
      <c r="K106" s="134" t="s">
        <v>142</v>
      </c>
      <c r="L106" s="33"/>
      <c r="M106" s="139" t="s">
        <v>19</v>
      </c>
      <c r="N106" s="140" t="s">
        <v>46</v>
      </c>
      <c r="P106" s="141">
        <f>O106*H106</f>
        <v>0</v>
      </c>
      <c r="Q106" s="141">
        <v>0</v>
      </c>
      <c r="R106" s="141">
        <f>Q106*H106</f>
        <v>0</v>
      </c>
      <c r="S106" s="141">
        <v>0.255</v>
      </c>
      <c r="T106" s="142">
        <f>S106*H106</f>
        <v>0.57375</v>
      </c>
      <c r="AR106" s="143" t="s">
        <v>143</v>
      </c>
      <c r="AT106" s="143" t="s">
        <v>138</v>
      </c>
      <c r="AU106" s="143" t="s">
        <v>87</v>
      </c>
      <c r="AY106" s="18" t="s">
        <v>135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87</v>
      </c>
      <c r="BK106" s="144">
        <f>ROUND(I106*H106,2)</f>
        <v>0</v>
      </c>
      <c r="BL106" s="18" t="s">
        <v>143</v>
      </c>
      <c r="BM106" s="143" t="s">
        <v>921</v>
      </c>
    </row>
    <row r="107" spans="2:47" s="1" customFormat="1" ht="11.25">
      <c r="B107" s="33"/>
      <c r="D107" s="145" t="s">
        <v>145</v>
      </c>
      <c r="F107" s="146" t="s">
        <v>922</v>
      </c>
      <c r="I107" s="147"/>
      <c r="L107" s="33"/>
      <c r="M107" s="148"/>
      <c r="T107" s="54"/>
      <c r="AT107" s="18" t="s">
        <v>145</v>
      </c>
      <c r="AU107" s="18" t="s">
        <v>87</v>
      </c>
    </row>
    <row r="108" spans="2:51" s="12" customFormat="1" ht="11.25">
      <c r="B108" s="149"/>
      <c r="D108" s="150" t="s">
        <v>147</v>
      </c>
      <c r="E108" s="151" t="s">
        <v>19</v>
      </c>
      <c r="F108" s="152" t="s">
        <v>923</v>
      </c>
      <c r="H108" s="151" t="s">
        <v>19</v>
      </c>
      <c r="I108" s="153"/>
      <c r="L108" s="149"/>
      <c r="M108" s="154"/>
      <c r="T108" s="155"/>
      <c r="AT108" s="151" t="s">
        <v>147</v>
      </c>
      <c r="AU108" s="151" t="s">
        <v>87</v>
      </c>
      <c r="AV108" s="12" t="s">
        <v>81</v>
      </c>
      <c r="AW108" s="12" t="s">
        <v>35</v>
      </c>
      <c r="AX108" s="12" t="s">
        <v>74</v>
      </c>
      <c r="AY108" s="151" t="s">
        <v>135</v>
      </c>
    </row>
    <row r="109" spans="2:51" s="13" customFormat="1" ht="11.25">
      <c r="B109" s="156"/>
      <c r="D109" s="150" t="s">
        <v>147</v>
      </c>
      <c r="E109" s="157" t="s">
        <v>19</v>
      </c>
      <c r="F109" s="158" t="s">
        <v>924</v>
      </c>
      <c r="H109" s="159">
        <v>2.25</v>
      </c>
      <c r="I109" s="160"/>
      <c r="L109" s="156"/>
      <c r="M109" s="161"/>
      <c r="T109" s="162"/>
      <c r="AT109" s="157" t="s">
        <v>147</v>
      </c>
      <c r="AU109" s="157" t="s">
        <v>87</v>
      </c>
      <c r="AV109" s="13" t="s">
        <v>87</v>
      </c>
      <c r="AW109" s="13" t="s">
        <v>35</v>
      </c>
      <c r="AX109" s="13" t="s">
        <v>74</v>
      </c>
      <c r="AY109" s="157" t="s">
        <v>135</v>
      </c>
    </row>
    <row r="110" spans="2:51" s="14" customFormat="1" ht="11.25">
      <c r="B110" s="163"/>
      <c r="D110" s="150" t="s">
        <v>147</v>
      </c>
      <c r="E110" s="164" t="s">
        <v>19</v>
      </c>
      <c r="F110" s="165" t="s">
        <v>151</v>
      </c>
      <c r="H110" s="166">
        <v>2.25</v>
      </c>
      <c r="I110" s="167"/>
      <c r="L110" s="163"/>
      <c r="M110" s="168"/>
      <c r="T110" s="169"/>
      <c r="AT110" s="164" t="s">
        <v>147</v>
      </c>
      <c r="AU110" s="164" t="s">
        <v>87</v>
      </c>
      <c r="AV110" s="14" t="s">
        <v>143</v>
      </c>
      <c r="AW110" s="14" t="s">
        <v>35</v>
      </c>
      <c r="AX110" s="14" t="s">
        <v>81</v>
      </c>
      <c r="AY110" s="164" t="s">
        <v>135</v>
      </c>
    </row>
    <row r="111" spans="2:63" s="11" customFormat="1" ht="22.9" customHeight="1">
      <c r="B111" s="120"/>
      <c r="D111" s="121" t="s">
        <v>73</v>
      </c>
      <c r="E111" s="130" t="s">
        <v>143</v>
      </c>
      <c r="F111" s="130" t="s">
        <v>925</v>
      </c>
      <c r="I111" s="123"/>
      <c r="J111" s="131">
        <f>BK111</f>
        <v>0</v>
      </c>
      <c r="L111" s="120"/>
      <c r="M111" s="125"/>
      <c r="P111" s="126">
        <f>SUM(P112:P132)</f>
        <v>0</v>
      </c>
      <c r="R111" s="126">
        <f>SUM(R112:R132)</f>
        <v>2.66778483</v>
      </c>
      <c r="T111" s="127">
        <f>SUM(T112:T132)</f>
        <v>0</v>
      </c>
      <c r="AR111" s="121" t="s">
        <v>81</v>
      </c>
      <c r="AT111" s="128" t="s">
        <v>73</v>
      </c>
      <c r="AU111" s="128" t="s">
        <v>81</v>
      </c>
      <c r="AY111" s="121" t="s">
        <v>135</v>
      </c>
      <c r="BK111" s="129">
        <f>SUM(BK112:BK132)</f>
        <v>0</v>
      </c>
    </row>
    <row r="112" spans="2:65" s="1" customFormat="1" ht="16.5" customHeight="1">
      <c r="B112" s="33"/>
      <c r="C112" s="132" t="s">
        <v>87</v>
      </c>
      <c r="D112" s="132" t="s">
        <v>138</v>
      </c>
      <c r="E112" s="133" t="s">
        <v>926</v>
      </c>
      <c r="F112" s="134" t="s">
        <v>927</v>
      </c>
      <c r="G112" s="135" t="s">
        <v>141</v>
      </c>
      <c r="H112" s="136">
        <v>0.956</v>
      </c>
      <c r="I112" s="137"/>
      <c r="J112" s="138">
        <f>ROUND(I112*H112,2)</f>
        <v>0</v>
      </c>
      <c r="K112" s="134" t="s">
        <v>142</v>
      </c>
      <c r="L112" s="33"/>
      <c r="M112" s="139" t="s">
        <v>19</v>
      </c>
      <c r="N112" s="140" t="s">
        <v>46</v>
      </c>
      <c r="P112" s="141">
        <f>O112*H112</f>
        <v>0</v>
      </c>
      <c r="Q112" s="141">
        <v>2.50198</v>
      </c>
      <c r="R112" s="141">
        <f>Q112*H112</f>
        <v>2.39189288</v>
      </c>
      <c r="S112" s="141">
        <v>0</v>
      </c>
      <c r="T112" s="142">
        <f>S112*H112</f>
        <v>0</v>
      </c>
      <c r="AR112" s="143" t="s">
        <v>143</v>
      </c>
      <c r="AT112" s="143" t="s">
        <v>138</v>
      </c>
      <c r="AU112" s="143" t="s">
        <v>87</v>
      </c>
      <c r="AY112" s="18" t="s">
        <v>135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87</v>
      </c>
      <c r="BK112" s="144">
        <f>ROUND(I112*H112,2)</f>
        <v>0</v>
      </c>
      <c r="BL112" s="18" t="s">
        <v>143</v>
      </c>
      <c r="BM112" s="143" t="s">
        <v>928</v>
      </c>
    </row>
    <row r="113" spans="2:47" s="1" customFormat="1" ht="11.25">
      <c r="B113" s="33"/>
      <c r="D113" s="145" t="s">
        <v>145</v>
      </c>
      <c r="F113" s="146" t="s">
        <v>929</v>
      </c>
      <c r="I113" s="147"/>
      <c r="L113" s="33"/>
      <c r="M113" s="148"/>
      <c r="T113" s="54"/>
      <c r="AT113" s="18" t="s">
        <v>145</v>
      </c>
      <c r="AU113" s="18" t="s">
        <v>87</v>
      </c>
    </row>
    <row r="114" spans="2:51" s="12" customFormat="1" ht="11.25">
      <c r="B114" s="149"/>
      <c r="D114" s="150" t="s">
        <v>147</v>
      </c>
      <c r="E114" s="151" t="s">
        <v>19</v>
      </c>
      <c r="F114" s="152" t="s">
        <v>930</v>
      </c>
      <c r="H114" s="151" t="s">
        <v>19</v>
      </c>
      <c r="I114" s="153"/>
      <c r="L114" s="149"/>
      <c r="M114" s="154"/>
      <c r="T114" s="155"/>
      <c r="AT114" s="151" t="s">
        <v>147</v>
      </c>
      <c r="AU114" s="151" t="s">
        <v>87</v>
      </c>
      <c r="AV114" s="12" t="s">
        <v>81</v>
      </c>
      <c r="AW114" s="12" t="s">
        <v>35</v>
      </c>
      <c r="AX114" s="12" t="s">
        <v>74</v>
      </c>
      <c r="AY114" s="151" t="s">
        <v>135</v>
      </c>
    </row>
    <row r="115" spans="2:51" s="13" customFormat="1" ht="11.25">
      <c r="B115" s="156"/>
      <c r="D115" s="150" t="s">
        <v>147</v>
      </c>
      <c r="E115" s="157" t="s">
        <v>19</v>
      </c>
      <c r="F115" s="158" t="s">
        <v>931</v>
      </c>
      <c r="H115" s="159">
        <v>0.956</v>
      </c>
      <c r="I115" s="160"/>
      <c r="L115" s="156"/>
      <c r="M115" s="161"/>
      <c r="T115" s="162"/>
      <c r="AT115" s="157" t="s">
        <v>147</v>
      </c>
      <c r="AU115" s="157" t="s">
        <v>87</v>
      </c>
      <c r="AV115" s="13" t="s">
        <v>87</v>
      </c>
      <c r="AW115" s="13" t="s">
        <v>35</v>
      </c>
      <c r="AX115" s="13" t="s">
        <v>74</v>
      </c>
      <c r="AY115" s="157" t="s">
        <v>135</v>
      </c>
    </row>
    <row r="116" spans="2:51" s="14" customFormat="1" ht="11.25">
      <c r="B116" s="163"/>
      <c r="D116" s="150" t="s">
        <v>147</v>
      </c>
      <c r="E116" s="164" t="s">
        <v>19</v>
      </c>
      <c r="F116" s="165" t="s">
        <v>151</v>
      </c>
      <c r="H116" s="166">
        <v>0.956</v>
      </c>
      <c r="I116" s="167"/>
      <c r="L116" s="163"/>
      <c r="M116" s="168"/>
      <c r="T116" s="169"/>
      <c r="AT116" s="164" t="s">
        <v>147</v>
      </c>
      <c r="AU116" s="164" t="s">
        <v>87</v>
      </c>
      <c r="AV116" s="14" t="s">
        <v>143</v>
      </c>
      <c r="AW116" s="14" t="s">
        <v>35</v>
      </c>
      <c r="AX116" s="14" t="s">
        <v>81</v>
      </c>
      <c r="AY116" s="164" t="s">
        <v>135</v>
      </c>
    </row>
    <row r="117" spans="2:65" s="1" customFormat="1" ht="16.5" customHeight="1">
      <c r="B117" s="33"/>
      <c r="C117" s="132" t="s">
        <v>136</v>
      </c>
      <c r="D117" s="132" t="s">
        <v>138</v>
      </c>
      <c r="E117" s="133" t="s">
        <v>932</v>
      </c>
      <c r="F117" s="134" t="s">
        <v>933</v>
      </c>
      <c r="G117" s="135" t="s">
        <v>156</v>
      </c>
      <c r="H117" s="136">
        <v>18.655</v>
      </c>
      <c r="I117" s="137"/>
      <c r="J117" s="138">
        <f>ROUND(I117*H117,2)</f>
        <v>0</v>
      </c>
      <c r="K117" s="134" t="s">
        <v>142</v>
      </c>
      <c r="L117" s="33"/>
      <c r="M117" s="139" t="s">
        <v>19</v>
      </c>
      <c r="N117" s="140" t="s">
        <v>46</v>
      </c>
      <c r="P117" s="141">
        <f>O117*H117</f>
        <v>0</v>
      </c>
      <c r="Q117" s="141">
        <v>0.00576</v>
      </c>
      <c r="R117" s="141">
        <f>Q117*H117</f>
        <v>0.10745280000000001</v>
      </c>
      <c r="S117" s="141">
        <v>0</v>
      </c>
      <c r="T117" s="142">
        <f>S117*H117</f>
        <v>0</v>
      </c>
      <c r="AR117" s="143" t="s">
        <v>143</v>
      </c>
      <c r="AT117" s="143" t="s">
        <v>138</v>
      </c>
      <c r="AU117" s="143" t="s">
        <v>87</v>
      </c>
      <c r="AY117" s="18" t="s">
        <v>135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87</v>
      </c>
      <c r="BK117" s="144">
        <f>ROUND(I117*H117,2)</f>
        <v>0</v>
      </c>
      <c r="BL117" s="18" t="s">
        <v>143</v>
      </c>
      <c r="BM117" s="143" t="s">
        <v>934</v>
      </c>
    </row>
    <row r="118" spans="2:47" s="1" customFormat="1" ht="11.25">
      <c r="B118" s="33"/>
      <c r="D118" s="145" t="s">
        <v>145</v>
      </c>
      <c r="F118" s="146" t="s">
        <v>935</v>
      </c>
      <c r="I118" s="147"/>
      <c r="L118" s="33"/>
      <c r="M118" s="148"/>
      <c r="T118" s="54"/>
      <c r="AT118" s="18" t="s">
        <v>145</v>
      </c>
      <c r="AU118" s="18" t="s">
        <v>87</v>
      </c>
    </row>
    <row r="119" spans="2:51" s="12" customFormat="1" ht="11.25">
      <c r="B119" s="149"/>
      <c r="D119" s="150" t="s">
        <v>147</v>
      </c>
      <c r="E119" s="151" t="s">
        <v>19</v>
      </c>
      <c r="F119" s="152" t="s">
        <v>930</v>
      </c>
      <c r="H119" s="151" t="s">
        <v>19</v>
      </c>
      <c r="I119" s="153"/>
      <c r="L119" s="149"/>
      <c r="M119" s="154"/>
      <c r="T119" s="155"/>
      <c r="AT119" s="151" t="s">
        <v>147</v>
      </c>
      <c r="AU119" s="151" t="s">
        <v>87</v>
      </c>
      <c r="AV119" s="12" t="s">
        <v>81</v>
      </c>
      <c r="AW119" s="12" t="s">
        <v>35</v>
      </c>
      <c r="AX119" s="12" t="s">
        <v>74</v>
      </c>
      <c r="AY119" s="151" t="s">
        <v>135</v>
      </c>
    </row>
    <row r="120" spans="2:51" s="13" customFormat="1" ht="11.25">
      <c r="B120" s="156"/>
      <c r="D120" s="150" t="s">
        <v>147</v>
      </c>
      <c r="E120" s="157" t="s">
        <v>19</v>
      </c>
      <c r="F120" s="158" t="s">
        <v>936</v>
      </c>
      <c r="H120" s="159">
        <v>18.655</v>
      </c>
      <c r="I120" s="160"/>
      <c r="L120" s="156"/>
      <c r="M120" s="161"/>
      <c r="T120" s="162"/>
      <c r="AT120" s="157" t="s">
        <v>147</v>
      </c>
      <c r="AU120" s="157" t="s">
        <v>87</v>
      </c>
      <c r="AV120" s="13" t="s">
        <v>87</v>
      </c>
      <c r="AW120" s="13" t="s">
        <v>35</v>
      </c>
      <c r="AX120" s="13" t="s">
        <v>74</v>
      </c>
      <c r="AY120" s="157" t="s">
        <v>135</v>
      </c>
    </row>
    <row r="121" spans="2:51" s="14" customFormat="1" ht="11.25">
      <c r="B121" s="163"/>
      <c r="D121" s="150" t="s">
        <v>147</v>
      </c>
      <c r="E121" s="164" t="s">
        <v>19</v>
      </c>
      <c r="F121" s="165" t="s">
        <v>151</v>
      </c>
      <c r="H121" s="166">
        <v>18.655</v>
      </c>
      <c r="I121" s="167"/>
      <c r="L121" s="163"/>
      <c r="M121" s="168"/>
      <c r="T121" s="169"/>
      <c r="AT121" s="164" t="s">
        <v>147</v>
      </c>
      <c r="AU121" s="164" t="s">
        <v>87</v>
      </c>
      <c r="AV121" s="14" t="s">
        <v>143</v>
      </c>
      <c r="AW121" s="14" t="s">
        <v>35</v>
      </c>
      <c r="AX121" s="14" t="s">
        <v>81</v>
      </c>
      <c r="AY121" s="164" t="s">
        <v>135</v>
      </c>
    </row>
    <row r="122" spans="2:65" s="1" customFormat="1" ht="16.5" customHeight="1">
      <c r="B122" s="33"/>
      <c r="C122" s="132" t="s">
        <v>143</v>
      </c>
      <c r="D122" s="132" t="s">
        <v>138</v>
      </c>
      <c r="E122" s="133" t="s">
        <v>937</v>
      </c>
      <c r="F122" s="134" t="s">
        <v>938</v>
      </c>
      <c r="G122" s="135" t="s">
        <v>156</v>
      </c>
      <c r="H122" s="136">
        <v>18.655</v>
      </c>
      <c r="I122" s="137"/>
      <c r="J122" s="138">
        <f>ROUND(I122*H122,2)</f>
        <v>0</v>
      </c>
      <c r="K122" s="134" t="s">
        <v>142</v>
      </c>
      <c r="L122" s="33"/>
      <c r="M122" s="139" t="s">
        <v>19</v>
      </c>
      <c r="N122" s="140" t="s">
        <v>46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143</v>
      </c>
      <c r="AT122" s="143" t="s">
        <v>138</v>
      </c>
      <c r="AU122" s="143" t="s">
        <v>87</v>
      </c>
      <c r="AY122" s="18" t="s">
        <v>135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87</v>
      </c>
      <c r="BK122" s="144">
        <f>ROUND(I122*H122,2)</f>
        <v>0</v>
      </c>
      <c r="BL122" s="18" t="s">
        <v>143</v>
      </c>
      <c r="BM122" s="143" t="s">
        <v>939</v>
      </c>
    </row>
    <row r="123" spans="2:47" s="1" customFormat="1" ht="11.25">
      <c r="B123" s="33"/>
      <c r="D123" s="145" t="s">
        <v>145</v>
      </c>
      <c r="F123" s="146" t="s">
        <v>940</v>
      </c>
      <c r="I123" s="147"/>
      <c r="L123" s="33"/>
      <c r="M123" s="148"/>
      <c r="T123" s="54"/>
      <c r="AT123" s="18" t="s">
        <v>145</v>
      </c>
      <c r="AU123" s="18" t="s">
        <v>87</v>
      </c>
    </row>
    <row r="124" spans="2:65" s="1" customFormat="1" ht="16.5" customHeight="1">
      <c r="B124" s="33"/>
      <c r="C124" s="132" t="s">
        <v>221</v>
      </c>
      <c r="D124" s="132" t="s">
        <v>138</v>
      </c>
      <c r="E124" s="133" t="s">
        <v>941</v>
      </c>
      <c r="F124" s="134" t="s">
        <v>942</v>
      </c>
      <c r="G124" s="135" t="s">
        <v>623</v>
      </c>
      <c r="H124" s="136">
        <v>0.065</v>
      </c>
      <c r="I124" s="137"/>
      <c r="J124" s="138">
        <f>ROUND(I124*H124,2)</f>
        <v>0</v>
      </c>
      <c r="K124" s="134" t="s">
        <v>142</v>
      </c>
      <c r="L124" s="33"/>
      <c r="M124" s="139" t="s">
        <v>19</v>
      </c>
      <c r="N124" s="140" t="s">
        <v>46</v>
      </c>
      <c r="P124" s="141">
        <f>O124*H124</f>
        <v>0</v>
      </c>
      <c r="Q124" s="141">
        <v>1.05291</v>
      </c>
      <c r="R124" s="141">
        <f>Q124*H124</f>
        <v>0.06843915</v>
      </c>
      <c r="S124" s="141">
        <v>0</v>
      </c>
      <c r="T124" s="142">
        <f>S124*H124</f>
        <v>0</v>
      </c>
      <c r="AR124" s="143" t="s">
        <v>143</v>
      </c>
      <c r="AT124" s="143" t="s">
        <v>138</v>
      </c>
      <c r="AU124" s="143" t="s">
        <v>87</v>
      </c>
      <c r="AY124" s="18" t="s">
        <v>135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87</v>
      </c>
      <c r="BK124" s="144">
        <f>ROUND(I124*H124,2)</f>
        <v>0</v>
      </c>
      <c r="BL124" s="18" t="s">
        <v>143</v>
      </c>
      <c r="BM124" s="143" t="s">
        <v>943</v>
      </c>
    </row>
    <row r="125" spans="2:47" s="1" customFormat="1" ht="11.25">
      <c r="B125" s="33"/>
      <c r="D125" s="145" t="s">
        <v>145</v>
      </c>
      <c r="F125" s="146" t="s">
        <v>944</v>
      </c>
      <c r="I125" s="147"/>
      <c r="L125" s="33"/>
      <c r="M125" s="148"/>
      <c r="T125" s="54"/>
      <c r="AT125" s="18" t="s">
        <v>145</v>
      </c>
      <c r="AU125" s="18" t="s">
        <v>87</v>
      </c>
    </row>
    <row r="126" spans="2:51" s="12" customFormat="1" ht="11.25">
      <c r="B126" s="149"/>
      <c r="D126" s="150" t="s">
        <v>147</v>
      </c>
      <c r="E126" s="151" t="s">
        <v>19</v>
      </c>
      <c r="F126" s="152" t="s">
        <v>930</v>
      </c>
      <c r="H126" s="151" t="s">
        <v>19</v>
      </c>
      <c r="I126" s="153"/>
      <c r="L126" s="149"/>
      <c r="M126" s="154"/>
      <c r="T126" s="155"/>
      <c r="AT126" s="151" t="s">
        <v>147</v>
      </c>
      <c r="AU126" s="151" t="s">
        <v>87</v>
      </c>
      <c r="AV126" s="12" t="s">
        <v>81</v>
      </c>
      <c r="AW126" s="12" t="s">
        <v>35</v>
      </c>
      <c r="AX126" s="12" t="s">
        <v>74</v>
      </c>
      <c r="AY126" s="151" t="s">
        <v>135</v>
      </c>
    </row>
    <row r="127" spans="2:51" s="13" customFormat="1" ht="11.25">
      <c r="B127" s="156"/>
      <c r="D127" s="150" t="s">
        <v>147</v>
      </c>
      <c r="E127" s="157" t="s">
        <v>19</v>
      </c>
      <c r="F127" s="158" t="s">
        <v>945</v>
      </c>
      <c r="H127" s="159">
        <v>0.065</v>
      </c>
      <c r="I127" s="160"/>
      <c r="L127" s="156"/>
      <c r="M127" s="161"/>
      <c r="T127" s="162"/>
      <c r="AT127" s="157" t="s">
        <v>147</v>
      </c>
      <c r="AU127" s="157" t="s">
        <v>87</v>
      </c>
      <c r="AV127" s="13" t="s">
        <v>87</v>
      </c>
      <c r="AW127" s="13" t="s">
        <v>35</v>
      </c>
      <c r="AX127" s="13" t="s">
        <v>74</v>
      </c>
      <c r="AY127" s="157" t="s">
        <v>135</v>
      </c>
    </row>
    <row r="128" spans="2:51" s="14" customFormat="1" ht="11.25">
      <c r="B128" s="163"/>
      <c r="D128" s="150" t="s">
        <v>147</v>
      </c>
      <c r="E128" s="164" t="s">
        <v>19</v>
      </c>
      <c r="F128" s="165" t="s">
        <v>151</v>
      </c>
      <c r="H128" s="166">
        <v>0.065</v>
      </c>
      <c r="I128" s="167"/>
      <c r="L128" s="163"/>
      <c r="M128" s="168"/>
      <c r="T128" s="169"/>
      <c r="AT128" s="164" t="s">
        <v>147</v>
      </c>
      <c r="AU128" s="164" t="s">
        <v>87</v>
      </c>
      <c r="AV128" s="14" t="s">
        <v>143</v>
      </c>
      <c r="AW128" s="14" t="s">
        <v>35</v>
      </c>
      <c r="AX128" s="14" t="s">
        <v>81</v>
      </c>
      <c r="AY128" s="164" t="s">
        <v>135</v>
      </c>
    </row>
    <row r="129" spans="2:65" s="1" customFormat="1" ht="24.2" customHeight="1">
      <c r="B129" s="33"/>
      <c r="C129" s="132" t="s">
        <v>152</v>
      </c>
      <c r="D129" s="132" t="s">
        <v>138</v>
      </c>
      <c r="E129" s="133" t="s">
        <v>946</v>
      </c>
      <c r="F129" s="134" t="s">
        <v>947</v>
      </c>
      <c r="G129" s="135" t="s">
        <v>141</v>
      </c>
      <c r="H129" s="136">
        <v>0.125</v>
      </c>
      <c r="I129" s="137"/>
      <c r="J129" s="138">
        <f>ROUND(I129*H129,2)</f>
        <v>0</v>
      </c>
      <c r="K129" s="134" t="s">
        <v>19</v>
      </c>
      <c r="L129" s="33"/>
      <c r="M129" s="139" t="s">
        <v>19</v>
      </c>
      <c r="N129" s="140" t="s">
        <v>46</v>
      </c>
      <c r="P129" s="141">
        <f>O129*H129</f>
        <v>0</v>
      </c>
      <c r="Q129" s="141">
        <v>0.8</v>
      </c>
      <c r="R129" s="141">
        <f>Q129*H129</f>
        <v>0.1</v>
      </c>
      <c r="S129" s="141">
        <v>0</v>
      </c>
      <c r="T129" s="142">
        <f>S129*H129</f>
        <v>0</v>
      </c>
      <c r="AR129" s="143" t="s">
        <v>143</v>
      </c>
      <c r="AT129" s="143" t="s">
        <v>138</v>
      </c>
      <c r="AU129" s="143" t="s">
        <v>87</v>
      </c>
      <c r="AY129" s="18" t="s">
        <v>135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87</v>
      </c>
      <c r="BK129" s="144">
        <f>ROUND(I129*H129,2)</f>
        <v>0</v>
      </c>
      <c r="BL129" s="18" t="s">
        <v>143</v>
      </c>
      <c r="BM129" s="143" t="s">
        <v>948</v>
      </c>
    </row>
    <row r="130" spans="2:51" s="12" customFormat="1" ht="11.25">
      <c r="B130" s="149"/>
      <c r="D130" s="150" t="s">
        <v>147</v>
      </c>
      <c r="E130" s="151" t="s">
        <v>19</v>
      </c>
      <c r="F130" s="152" t="s">
        <v>949</v>
      </c>
      <c r="H130" s="151" t="s">
        <v>19</v>
      </c>
      <c r="I130" s="153"/>
      <c r="L130" s="149"/>
      <c r="M130" s="154"/>
      <c r="T130" s="155"/>
      <c r="AT130" s="151" t="s">
        <v>147</v>
      </c>
      <c r="AU130" s="151" t="s">
        <v>87</v>
      </c>
      <c r="AV130" s="12" t="s">
        <v>81</v>
      </c>
      <c r="AW130" s="12" t="s">
        <v>35</v>
      </c>
      <c r="AX130" s="12" t="s">
        <v>74</v>
      </c>
      <c r="AY130" s="151" t="s">
        <v>135</v>
      </c>
    </row>
    <row r="131" spans="2:51" s="13" customFormat="1" ht="11.25">
      <c r="B131" s="156"/>
      <c r="D131" s="150" t="s">
        <v>147</v>
      </c>
      <c r="E131" s="157" t="s">
        <v>19</v>
      </c>
      <c r="F131" s="158" t="s">
        <v>950</v>
      </c>
      <c r="H131" s="159">
        <v>0.125</v>
      </c>
      <c r="I131" s="160"/>
      <c r="L131" s="156"/>
      <c r="M131" s="161"/>
      <c r="T131" s="162"/>
      <c r="AT131" s="157" t="s">
        <v>147</v>
      </c>
      <c r="AU131" s="157" t="s">
        <v>87</v>
      </c>
      <c r="AV131" s="13" t="s">
        <v>87</v>
      </c>
      <c r="AW131" s="13" t="s">
        <v>35</v>
      </c>
      <c r="AX131" s="13" t="s">
        <v>74</v>
      </c>
      <c r="AY131" s="157" t="s">
        <v>135</v>
      </c>
    </row>
    <row r="132" spans="2:51" s="14" customFormat="1" ht="11.25">
      <c r="B132" s="163"/>
      <c r="D132" s="150" t="s">
        <v>147</v>
      </c>
      <c r="E132" s="164" t="s">
        <v>19</v>
      </c>
      <c r="F132" s="165" t="s">
        <v>151</v>
      </c>
      <c r="H132" s="166">
        <v>0.125</v>
      </c>
      <c r="I132" s="167"/>
      <c r="L132" s="163"/>
      <c r="M132" s="168"/>
      <c r="T132" s="169"/>
      <c r="AT132" s="164" t="s">
        <v>147</v>
      </c>
      <c r="AU132" s="164" t="s">
        <v>87</v>
      </c>
      <c r="AV132" s="14" t="s">
        <v>143</v>
      </c>
      <c r="AW132" s="14" t="s">
        <v>35</v>
      </c>
      <c r="AX132" s="14" t="s">
        <v>81</v>
      </c>
      <c r="AY132" s="164" t="s">
        <v>135</v>
      </c>
    </row>
    <row r="133" spans="2:63" s="11" customFormat="1" ht="22.9" customHeight="1">
      <c r="B133" s="120"/>
      <c r="D133" s="121" t="s">
        <v>73</v>
      </c>
      <c r="E133" s="130" t="s">
        <v>152</v>
      </c>
      <c r="F133" s="130" t="s">
        <v>153</v>
      </c>
      <c r="I133" s="123"/>
      <c r="J133" s="131">
        <f>BK133</f>
        <v>0</v>
      </c>
      <c r="L133" s="120"/>
      <c r="M133" s="125"/>
      <c r="P133" s="126">
        <f>SUM(P134:P173)</f>
        <v>0</v>
      </c>
      <c r="R133" s="126">
        <f>SUM(R134:R173)</f>
        <v>0.9547483999999999</v>
      </c>
      <c r="T133" s="127">
        <f>SUM(T134:T173)</f>
        <v>0</v>
      </c>
      <c r="AR133" s="121" t="s">
        <v>81</v>
      </c>
      <c r="AT133" s="128" t="s">
        <v>73</v>
      </c>
      <c r="AU133" s="128" t="s">
        <v>81</v>
      </c>
      <c r="AY133" s="121" t="s">
        <v>135</v>
      </c>
      <c r="BK133" s="129">
        <f>SUM(BK134:BK173)</f>
        <v>0</v>
      </c>
    </row>
    <row r="134" spans="2:65" s="1" customFormat="1" ht="16.5" customHeight="1">
      <c r="B134" s="33"/>
      <c r="C134" s="132" t="s">
        <v>234</v>
      </c>
      <c r="D134" s="132" t="s">
        <v>138</v>
      </c>
      <c r="E134" s="133" t="s">
        <v>172</v>
      </c>
      <c r="F134" s="134" t="s">
        <v>173</v>
      </c>
      <c r="G134" s="135" t="s">
        <v>156</v>
      </c>
      <c r="H134" s="136">
        <v>94.508</v>
      </c>
      <c r="I134" s="137"/>
      <c r="J134" s="138">
        <f>ROUND(I134*H134,2)</f>
        <v>0</v>
      </c>
      <c r="K134" s="134" t="s">
        <v>142</v>
      </c>
      <c r="L134" s="33"/>
      <c r="M134" s="139" t="s">
        <v>19</v>
      </c>
      <c r="N134" s="140" t="s">
        <v>46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143</v>
      </c>
      <c r="AT134" s="143" t="s">
        <v>138</v>
      </c>
      <c r="AU134" s="143" t="s">
        <v>87</v>
      </c>
      <c r="AY134" s="18" t="s">
        <v>135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87</v>
      </c>
      <c r="BK134" s="144">
        <f>ROUND(I134*H134,2)</f>
        <v>0</v>
      </c>
      <c r="BL134" s="18" t="s">
        <v>143</v>
      </c>
      <c r="BM134" s="143" t="s">
        <v>951</v>
      </c>
    </row>
    <row r="135" spans="2:47" s="1" customFormat="1" ht="11.25">
      <c r="B135" s="33"/>
      <c r="D135" s="145" t="s">
        <v>145</v>
      </c>
      <c r="F135" s="146" t="s">
        <v>175</v>
      </c>
      <c r="I135" s="147"/>
      <c r="L135" s="33"/>
      <c r="M135" s="148"/>
      <c r="T135" s="54"/>
      <c r="AT135" s="18" t="s">
        <v>145</v>
      </c>
      <c r="AU135" s="18" t="s">
        <v>87</v>
      </c>
    </row>
    <row r="136" spans="2:51" s="12" customFormat="1" ht="11.25">
      <c r="B136" s="149"/>
      <c r="D136" s="150" t="s">
        <v>147</v>
      </c>
      <c r="E136" s="151" t="s">
        <v>19</v>
      </c>
      <c r="F136" s="152" t="s">
        <v>952</v>
      </c>
      <c r="H136" s="151" t="s">
        <v>19</v>
      </c>
      <c r="I136" s="153"/>
      <c r="L136" s="149"/>
      <c r="M136" s="154"/>
      <c r="T136" s="155"/>
      <c r="AT136" s="151" t="s">
        <v>147</v>
      </c>
      <c r="AU136" s="151" t="s">
        <v>87</v>
      </c>
      <c r="AV136" s="12" t="s">
        <v>81</v>
      </c>
      <c r="AW136" s="12" t="s">
        <v>35</v>
      </c>
      <c r="AX136" s="12" t="s">
        <v>74</v>
      </c>
      <c r="AY136" s="151" t="s">
        <v>135</v>
      </c>
    </row>
    <row r="137" spans="2:51" s="13" customFormat="1" ht="11.25">
      <c r="B137" s="156"/>
      <c r="D137" s="150" t="s">
        <v>147</v>
      </c>
      <c r="E137" s="157" t="s">
        <v>19</v>
      </c>
      <c r="F137" s="158" t="s">
        <v>953</v>
      </c>
      <c r="H137" s="159">
        <v>93.1</v>
      </c>
      <c r="I137" s="160"/>
      <c r="L137" s="156"/>
      <c r="M137" s="161"/>
      <c r="T137" s="162"/>
      <c r="AT137" s="157" t="s">
        <v>147</v>
      </c>
      <c r="AU137" s="157" t="s">
        <v>87</v>
      </c>
      <c r="AV137" s="13" t="s">
        <v>87</v>
      </c>
      <c r="AW137" s="13" t="s">
        <v>35</v>
      </c>
      <c r="AX137" s="13" t="s">
        <v>74</v>
      </c>
      <c r="AY137" s="157" t="s">
        <v>135</v>
      </c>
    </row>
    <row r="138" spans="2:51" s="13" customFormat="1" ht="11.25">
      <c r="B138" s="156"/>
      <c r="D138" s="150" t="s">
        <v>147</v>
      </c>
      <c r="E138" s="157" t="s">
        <v>19</v>
      </c>
      <c r="F138" s="158" t="s">
        <v>954</v>
      </c>
      <c r="H138" s="159">
        <v>4.2</v>
      </c>
      <c r="I138" s="160"/>
      <c r="L138" s="156"/>
      <c r="M138" s="161"/>
      <c r="T138" s="162"/>
      <c r="AT138" s="157" t="s">
        <v>147</v>
      </c>
      <c r="AU138" s="157" t="s">
        <v>87</v>
      </c>
      <c r="AV138" s="13" t="s">
        <v>87</v>
      </c>
      <c r="AW138" s="13" t="s">
        <v>35</v>
      </c>
      <c r="AX138" s="13" t="s">
        <v>74</v>
      </c>
      <c r="AY138" s="157" t="s">
        <v>135</v>
      </c>
    </row>
    <row r="139" spans="2:51" s="13" customFormat="1" ht="11.25">
      <c r="B139" s="156"/>
      <c r="D139" s="150" t="s">
        <v>147</v>
      </c>
      <c r="E139" s="157" t="s">
        <v>19</v>
      </c>
      <c r="F139" s="158" t="s">
        <v>955</v>
      </c>
      <c r="H139" s="159">
        <v>4.02</v>
      </c>
      <c r="I139" s="160"/>
      <c r="L139" s="156"/>
      <c r="M139" s="161"/>
      <c r="T139" s="162"/>
      <c r="AT139" s="157" t="s">
        <v>147</v>
      </c>
      <c r="AU139" s="157" t="s">
        <v>87</v>
      </c>
      <c r="AV139" s="13" t="s">
        <v>87</v>
      </c>
      <c r="AW139" s="13" t="s">
        <v>35</v>
      </c>
      <c r="AX139" s="13" t="s">
        <v>74</v>
      </c>
      <c r="AY139" s="157" t="s">
        <v>135</v>
      </c>
    </row>
    <row r="140" spans="2:51" s="12" customFormat="1" ht="11.25">
      <c r="B140" s="149"/>
      <c r="D140" s="150" t="s">
        <v>147</v>
      </c>
      <c r="E140" s="151" t="s">
        <v>19</v>
      </c>
      <c r="F140" s="152" t="s">
        <v>956</v>
      </c>
      <c r="H140" s="151" t="s">
        <v>19</v>
      </c>
      <c r="I140" s="153"/>
      <c r="L140" s="149"/>
      <c r="M140" s="154"/>
      <c r="T140" s="155"/>
      <c r="AT140" s="151" t="s">
        <v>147</v>
      </c>
      <c r="AU140" s="151" t="s">
        <v>87</v>
      </c>
      <c r="AV140" s="12" t="s">
        <v>81</v>
      </c>
      <c r="AW140" s="12" t="s">
        <v>35</v>
      </c>
      <c r="AX140" s="12" t="s">
        <v>74</v>
      </c>
      <c r="AY140" s="151" t="s">
        <v>135</v>
      </c>
    </row>
    <row r="141" spans="2:51" s="13" customFormat="1" ht="11.25">
      <c r="B141" s="156"/>
      <c r="D141" s="150" t="s">
        <v>147</v>
      </c>
      <c r="E141" s="157" t="s">
        <v>19</v>
      </c>
      <c r="F141" s="158" t="s">
        <v>957</v>
      </c>
      <c r="H141" s="159">
        <v>-1.8</v>
      </c>
      <c r="I141" s="160"/>
      <c r="L141" s="156"/>
      <c r="M141" s="161"/>
      <c r="T141" s="162"/>
      <c r="AT141" s="157" t="s">
        <v>147</v>
      </c>
      <c r="AU141" s="157" t="s">
        <v>87</v>
      </c>
      <c r="AV141" s="13" t="s">
        <v>87</v>
      </c>
      <c r="AW141" s="13" t="s">
        <v>35</v>
      </c>
      <c r="AX141" s="13" t="s">
        <v>74</v>
      </c>
      <c r="AY141" s="157" t="s">
        <v>135</v>
      </c>
    </row>
    <row r="142" spans="2:51" s="13" customFormat="1" ht="11.25">
      <c r="B142" s="156"/>
      <c r="D142" s="150" t="s">
        <v>147</v>
      </c>
      <c r="E142" s="157" t="s">
        <v>19</v>
      </c>
      <c r="F142" s="158" t="s">
        <v>958</v>
      </c>
      <c r="H142" s="159">
        <v>-6.125</v>
      </c>
      <c r="I142" s="160"/>
      <c r="L142" s="156"/>
      <c r="M142" s="161"/>
      <c r="T142" s="162"/>
      <c r="AT142" s="157" t="s">
        <v>147</v>
      </c>
      <c r="AU142" s="157" t="s">
        <v>87</v>
      </c>
      <c r="AV142" s="13" t="s">
        <v>87</v>
      </c>
      <c r="AW142" s="13" t="s">
        <v>35</v>
      </c>
      <c r="AX142" s="13" t="s">
        <v>74</v>
      </c>
      <c r="AY142" s="157" t="s">
        <v>135</v>
      </c>
    </row>
    <row r="143" spans="2:51" s="12" customFormat="1" ht="11.25">
      <c r="B143" s="149"/>
      <c r="D143" s="150" t="s">
        <v>147</v>
      </c>
      <c r="E143" s="151" t="s">
        <v>19</v>
      </c>
      <c r="F143" s="152" t="s">
        <v>959</v>
      </c>
      <c r="H143" s="151" t="s">
        <v>19</v>
      </c>
      <c r="I143" s="153"/>
      <c r="L143" s="149"/>
      <c r="M143" s="154"/>
      <c r="T143" s="155"/>
      <c r="AT143" s="151" t="s">
        <v>147</v>
      </c>
      <c r="AU143" s="151" t="s">
        <v>87</v>
      </c>
      <c r="AV143" s="12" t="s">
        <v>81</v>
      </c>
      <c r="AW143" s="12" t="s">
        <v>35</v>
      </c>
      <c r="AX143" s="12" t="s">
        <v>74</v>
      </c>
      <c r="AY143" s="151" t="s">
        <v>135</v>
      </c>
    </row>
    <row r="144" spans="2:51" s="13" customFormat="1" ht="11.25">
      <c r="B144" s="156"/>
      <c r="D144" s="150" t="s">
        <v>147</v>
      </c>
      <c r="E144" s="157" t="s">
        <v>19</v>
      </c>
      <c r="F144" s="158" t="s">
        <v>960</v>
      </c>
      <c r="H144" s="159">
        <v>0.613</v>
      </c>
      <c r="I144" s="160"/>
      <c r="L144" s="156"/>
      <c r="M144" s="161"/>
      <c r="T144" s="162"/>
      <c r="AT144" s="157" t="s">
        <v>147</v>
      </c>
      <c r="AU144" s="157" t="s">
        <v>87</v>
      </c>
      <c r="AV144" s="13" t="s">
        <v>87</v>
      </c>
      <c r="AW144" s="13" t="s">
        <v>35</v>
      </c>
      <c r="AX144" s="13" t="s">
        <v>74</v>
      </c>
      <c r="AY144" s="157" t="s">
        <v>135</v>
      </c>
    </row>
    <row r="145" spans="2:51" s="13" customFormat="1" ht="11.25">
      <c r="B145" s="156"/>
      <c r="D145" s="150" t="s">
        <v>147</v>
      </c>
      <c r="E145" s="157" t="s">
        <v>19</v>
      </c>
      <c r="F145" s="158" t="s">
        <v>961</v>
      </c>
      <c r="H145" s="159">
        <v>0.5</v>
      </c>
      <c r="I145" s="160"/>
      <c r="L145" s="156"/>
      <c r="M145" s="161"/>
      <c r="T145" s="162"/>
      <c r="AT145" s="157" t="s">
        <v>147</v>
      </c>
      <c r="AU145" s="157" t="s">
        <v>87</v>
      </c>
      <c r="AV145" s="13" t="s">
        <v>87</v>
      </c>
      <c r="AW145" s="13" t="s">
        <v>35</v>
      </c>
      <c r="AX145" s="13" t="s">
        <v>74</v>
      </c>
      <c r="AY145" s="157" t="s">
        <v>135</v>
      </c>
    </row>
    <row r="146" spans="2:51" s="15" customFormat="1" ht="11.25">
      <c r="B146" s="170"/>
      <c r="D146" s="150" t="s">
        <v>147</v>
      </c>
      <c r="E146" s="171" t="s">
        <v>19</v>
      </c>
      <c r="F146" s="172" t="s">
        <v>165</v>
      </c>
      <c r="H146" s="173">
        <v>94.508</v>
      </c>
      <c r="I146" s="174"/>
      <c r="L146" s="170"/>
      <c r="M146" s="175"/>
      <c r="T146" s="176"/>
      <c r="AT146" s="171" t="s">
        <v>147</v>
      </c>
      <c r="AU146" s="171" t="s">
        <v>87</v>
      </c>
      <c r="AV146" s="15" t="s">
        <v>136</v>
      </c>
      <c r="AW146" s="15" t="s">
        <v>35</v>
      </c>
      <c r="AX146" s="15" t="s">
        <v>74</v>
      </c>
      <c r="AY146" s="171" t="s">
        <v>135</v>
      </c>
    </row>
    <row r="147" spans="2:51" s="14" customFormat="1" ht="11.25">
      <c r="B147" s="163"/>
      <c r="D147" s="150" t="s">
        <v>147</v>
      </c>
      <c r="E147" s="164" t="s">
        <v>19</v>
      </c>
      <c r="F147" s="165" t="s">
        <v>151</v>
      </c>
      <c r="H147" s="166">
        <v>94.508</v>
      </c>
      <c r="I147" s="167"/>
      <c r="L147" s="163"/>
      <c r="M147" s="168"/>
      <c r="T147" s="169"/>
      <c r="AT147" s="164" t="s">
        <v>147</v>
      </c>
      <c r="AU147" s="164" t="s">
        <v>87</v>
      </c>
      <c r="AV147" s="14" t="s">
        <v>143</v>
      </c>
      <c r="AW147" s="14" t="s">
        <v>35</v>
      </c>
      <c r="AX147" s="14" t="s">
        <v>81</v>
      </c>
      <c r="AY147" s="164" t="s">
        <v>135</v>
      </c>
    </row>
    <row r="148" spans="2:65" s="1" customFormat="1" ht="24.2" customHeight="1">
      <c r="B148" s="33"/>
      <c r="C148" s="132" t="s">
        <v>242</v>
      </c>
      <c r="D148" s="132" t="s">
        <v>138</v>
      </c>
      <c r="E148" s="133" t="s">
        <v>154</v>
      </c>
      <c r="F148" s="134" t="s">
        <v>155</v>
      </c>
      <c r="G148" s="135" t="s">
        <v>156</v>
      </c>
      <c r="H148" s="136">
        <v>7.925</v>
      </c>
      <c r="I148" s="137"/>
      <c r="J148" s="138">
        <f>ROUND(I148*H148,2)</f>
        <v>0</v>
      </c>
      <c r="K148" s="134" t="s">
        <v>142</v>
      </c>
      <c r="L148" s="33"/>
      <c r="M148" s="139" t="s">
        <v>19</v>
      </c>
      <c r="N148" s="140" t="s">
        <v>46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143</v>
      </c>
      <c r="AT148" s="143" t="s">
        <v>138</v>
      </c>
      <c r="AU148" s="143" t="s">
        <v>87</v>
      </c>
      <c r="AY148" s="18" t="s">
        <v>135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87</v>
      </c>
      <c r="BK148" s="144">
        <f>ROUND(I148*H148,2)</f>
        <v>0</v>
      </c>
      <c r="BL148" s="18" t="s">
        <v>143</v>
      </c>
      <c r="BM148" s="143" t="s">
        <v>962</v>
      </c>
    </row>
    <row r="149" spans="2:47" s="1" customFormat="1" ht="11.25">
      <c r="B149" s="33"/>
      <c r="D149" s="145" t="s">
        <v>145</v>
      </c>
      <c r="F149" s="146" t="s">
        <v>158</v>
      </c>
      <c r="I149" s="147"/>
      <c r="L149" s="33"/>
      <c r="M149" s="148"/>
      <c r="T149" s="54"/>
      <c r="AT149" s="18" t="s">
        <v>145</v>
      </c>
      <c r="AU149" s="18" t="s">
        <v>87</v>
      </c>
    </row>
    <row r="150" spans="2:51" s="12" customFormat="1" ht="11.25">
      <c r="B150" s="149"/>
      <c r="D150" s="150" t="s">
        <v>147</v>
      </c>
      <c r="E150" s="151" t="s">
        <v>19</v>
      </c>
      <c r="F150" s="152" t="s">
        <v>963</v>
      </c>
      <c r="H150" s="151" t="s">
        <v>19</v>
      </c>
      <c r="I150" s="153"/>
      <c r="L150" s="149"/>
      <c r="M150" s="154"/>
      <c r="T150" s="155"/>
      <c r="AT150" s="151" t="s">
        <v>147</v>
      </c>
      <c r="AU150" s="151" t="s">
        <v>87</v>
      </c>
      <c r="AV150" s="12" t="s">
        <v>81</v>
      </c>
      <c r="AW150" s="12" t="s">
        <v>35</v>
      </c>
      <c r="AX150" s="12" t="s">
        <v>74</v>
      </c>
      <c r="AY150" s="151" t="s">
        <v>135</v>
      </c>
    </row>
    <row r="151" spans="2:51" s="13" customFormat="1" ht="11.25">
      <c r="B151" s="156"/>
      <c r="D151" s="150" t="s">
        <v>147</v>
      </c>
      <c r="E151" s="157" t="s">
        <v>19</v>
      </c>
      <c r="F151" s="158" t="s">
        <v>964</v>
      </c>
      <c r="H151" s="159">
        <v>1.8</v>
      </c>
      <c r="I151" s="160"/>
      <c r="L151" s="156"/>
      <c r="M151" s="161"/>
      <c r="T151" s="162"/>
      <c r="AT151" s="157" t="s">
        <v>147</v>
      </c>
      <c r="AU151" s="157" t="s">
        <v>87</v>
      </c>
      <c r="AV151" s="13" t="s">
        <v>87</v>
      </c>
      <c r="AW151" s="13" t="s">
        <v>35</v>
      </c>
      <c r="AX151" s="13" t="s">
        <v>74</v>
      </c>
      <c r="AY151" s="157" t="s">
        <v>135</v>
      </c>
    </row>
    <row r="152" spans="2:51" s="13" customFormat="1" ht="11.25">
      <c r="B152" s="156"/>
      <c r="D152" s="150" t="s">
        <v>147</v>
      </c>
      <c r="E152" s="157" t="s">
        <v>19</v>
      </c>
      <c r="F152" s="158" t="s">
        <v>965</v>
      </c>
      <c r="H152" s="159">
        <v>6.125</v>
      </c>
      <c r="I152" s="160"/>
      <c r="L152" s="156"/>
      <c r="M152" s="161"/>
      <c r="T152" s="162"/>
      <c r="AT152" s="157" t="s">
        <v>147</v>
      </c>
      <c r="AU152" s="157" t="s">
        <v>87</v>
      </c>
      <c r="AV152" s="13" t="s">
        <v>87</v>
      </c>
      <c r="AW152" s="13" t="s">
        <v>35</v>
      </c>
      <c r="AX152" s="13" t="s">
        <v>74</v>
      </c>
      <c r="AY152" s="157" t="s">
        <v>135</v>
      </c>
    </row>
    <row r="153" spans="2:51" s="14" customFormat="1" ht="11.25">
      <c r="B153" s="163"/>
      <c r="D153" s="150" t="s">
        <v>147</v>
      </c>
      <c r="E153" s="164" t="s">
        <v>19</v>
      </c>
      <c r="F153" s="165" t="s">
        <v>151</v>
      </c>
      <c r="H153" s="166">
        <v>7.925</v>
      </c>
      <c r="I153" s="167"/>
      <c r="L153" s="163"/>
      <c r="M153" s="168"/>
      <c r="T153" s="169"/>
      <c r="AT153" s="164" t="s">
        <v>147</v>
      </c>
      <c r="AU153" s="164" t="s">
        <v>87</v>
      </c>
      <c r="AV153" s="14" t="s">
        <v>143</v>
      </c>
      <c r="AW153" s="14" t="s">
        <v>35</v>
      </c>
      <c r="AX153" s="14" t="s">
        <v>81</v>
      </c>
      <c r="AY153" s="164" t="s">
        <v>135</v>
      </c>
    </row>
    <row r="154" spans="2:65" s="1" customFormat="1" ht="16.5" customHeight="1">
      <c r="B154" s="33"/>
      <c r="C154" s="132" t="s">
        <v>247</v>
      </c>
      <c r="D154" s="132" t="s">
        <v>138</v>
      </c>
      <c r="E154" s="133" t="s">
        <v>211</v>
      </c>
      <c r="F154" s="134" t="s">
        <v>212</v>
      </c>
      <c r="G154" s="135" t="s">
        <v>213</v>
      </c>
      <c r="H154" s="136">
        <v>36.4</v>
      </c>
      <c r="I154" s="137"/>
      <c r="J154" s="138">
        <f>ROUND(I154*H154,2)</f>
        <v>0</v>
      </c>
      <c r="K154" s="134" t="s">
        <v>142</v>
      </c>
      <c r="L154" s="33"/>
      <c r="M154" s="139" t="s">
        <v>19</v>
      </c>
      <c r="N154" s="140" t="s">
        <v>46</v>
      </c>
      <c r="P154" s="141">
        <f>O154*H154</f>
        <v>0</v>
      </c>
      <c r="Q154" s="141">
        <v>0.0015</v>
      </c>
      <c r="R154" s="141">
        <f>Q154*H154</f>
        <v>0.054599999999999996</v>
      </c>
      <c r="S154" s="141">
        <v>0</v>
      </c>
      <c r="T154" s="142">
        <f>S154*H154</f>
        <v>0</v>
      </c>
      <c r="AR154" s="143" t="s">
        <v>143</v>
      </c>
      <c r="AT154" s="143" t="s">
        <v>138</v>
      </c>
      <c r="AU154" s="143" t="s">
        <v>87</v>
      </c>
      <c r="AY154" s="18" t="s">
        <v>135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87</v>
      </c>
      <c r="BK154" s="144">
        <f>ROUND(I154*H154,2)</f>
        <v>0</v>
      </c>
      <c r="BL154" s="18" t="s">
        <v>143</v>
      </c>
      <c r="BM154" s="143" t="s">
        <v>966</v>
      </c>
    </row>
    <row r="155" spans="2:47" s="1" customFormat="1" ht="11.25">
      <c r="B155" s="33"/>
      <c r="D155" s="145" t="s">
        <v>145</v>
      </c>
      <c r="F155" s="146" t="s">
        <v>215</v>
      </c>
      <c r="I155" s="147"/>
      <c r="L155" s="33"/>
      <c r="M155" s="148"/>
      <c r="T155" s="54"/>
      <c r="AT155" s="18" t="s">
        <v>145</v>
      </c>
      <c r="AU155" s="18" t="s">
        <v>87</v>
      </c>
    </row>
    <row r="156" spans="2:51" s="12" customFormat="1" ht="11.25">
      <c r="B156" s="149"/>
      <c r="D156" s="150" t="s">
        <v>147</v>
      </c>
      <c r="E156" s="151" t="s">
        <v>19</v>
      </c>
      <c r="F156" s="152" t="s">
        <v>216</v>
      </c>
      <c r="H156" s="151" t="s">
        <v>19</v>
      </c>
      <c r="I156" s="153"/>
      <c r="L156" s="149"/>
      <c r="M156" s="154"/>
      <c r="T156" s="155"/>
      <c r="AT156" s="151" t="s">
        <v>147</v>
      </c>
      <c r="AU156" s="151" t="s">
        <v>87</v>
      </c>
      <c r="AV156" s="12" t="s">
        <v>81</v>
      </c>
      <c r="AW156" s="12" t="s">
        <v>35</v>
      </c>
      <c r="AX156" s="12" t="s">
        <v>74</v>
      </c>
      <c r="AY156" s="151" t="s">
        <v>135</v>
      </c>
    </row>
    <row r="157" spans="2:51" s="13" customFormat="1" ht="11.25">
      <c r="B157" s="156"/>
      <c r="D157" s="150" t="s">
        <v>147</v>
      </c>
      <c r="E157" s="157" t="s">
        <v>19</v>
      </c>
      <c r="F157" s="158" t="s">
        <v>967</v>
      </c>
      <c r="H157" s="159">
        <v>31.5</v>
      </c>
      <c r="I157" s="160"/>
      <c r="L157" s="156"/>
      <c r="M157" s="161"/>
      <c r="T157" s="162"/>
      <c r="AT157" s="157" t="s">
        <v>147</v>
      </c>
      <c r="AU157" s="157" t="s">
        <v>87</v>
      </c>
      <c r="AV157" s="13" t="s">
        <v>87</v>
      </c>
      <c r="AW157" s="13" t="s">
        <v>35</v>
      </c>
      <c r="AX157" s="13" t="s">
        <v>74</v>
      </c>
      <c r="AY157" s="157" t="s">
        <v>135</v>
      </c>
    </row>
    <row r="158" spans="2:51" s="13" customFormat="1" ht="11.25">
      <c r="B158" s="156"/>
      <c r="D158" s="150" t="s">
        <v>147</v>
      </c>
      <c r="E158" s="157" t="s">
        <v>19</v>
      </c>
      <c r="F158" s="158" t="s">
        <v>968</v>
      </c>
      <c r="H158" s="159">
        <v>4.9</v>
      </c>
      <c r="I158" s="160"/>
      <c r="L158" s="156"/>
      <c r="M158" s="161"/>
      <c r="T158" s="162"/>
      <c r="AT158" s="157" t="s">
        <v>147</v>
      </c>
      <c r="AU158" s="157" t="s">
        <v>87</v>
      </c>
      <c r="AV158" s="13" t="s">
        <v>87</v>
      </c>
      <c r="AW158" s="13" t="s">
        <v>35</v>
      </c>
      <c r="AX158" s="13" t="s">
        <v>74</v>
      </c>
      <c r="AY158" s="157" t="s">
        <v>135</v>
      </c>
    </row>
    <row r="159" spans="2:51" s="14" customFormat="1" ht="11.25">
      <c r="B159" s="163"/>
      <c r="D159" s="150" t="s">
        <v>147</v>
      </c>
      <c r="E159" s="164" t="s">
        <v>19</v>
      </c>
      <c r="F159" s="165" t="s">
        <v>151</v>
      </c>
      <c r="H159" s="166">
        <v>36.4</v>
      </c>
      <c r="I159" s="167"/>
      <c r="L159" s="163"/>
      <c r="M159" s="168"/>
      <c r="T159" s="169"/>
      <c r="AT159" s="164" t="s">
        <v>147</v>
      </c>
      <c r="AU159" s="164" t="s">
        <v>87</v>
      </c>
      <c r="AV159" s="14" t="s">
        <v>143</v>
      </c>
      <c r="AW159" s="14" t="s">
        <v>35</v>
      </c>
      <c r="AX159" s="14" t="s">
        <v>81</v>
      </c>
      <c r="AY159" s="164" t="s">
        <v>135</v>
      </c>
    </row>
    <row r="160" spans="2:65" s="1" customFormat="1" ht="21.75" customHeight="1">
      <c r="B160" s="33"/>
      <c r="C160" s="132" t="s">
        <v>257</v>
      </c>
      <c r="D160" s="132" t="s">
        <v>138</v>
      </c>
      <c r="E160" s="133" t="s">
        <v>235</v>
      </c>
      <c r="F160" s="134" t="s">
        <v>236</v>
      </c>
      <c r="G160" s="135" t="s">
        <v>156</v>
      </c>
      <c r="H160" s="136">
        <v>94.508</v>
      </c>
      <c r="I160" s="137"/>
      <c r="J160" s="138">
        <f>ROUND(I160*H160,2)</f>
        <v>0</v>
      </c>
      <c r="K160" s="134" t="s">
        <v>142</v>
      </c>
      <c r="L160" s="33"/>
      <c r="M160" s="139" t="s">
        <v>19</v>
      </c>
      <c r="N160" s="140" t="s">
        <v>46</v>
      </c>
      <c r="P160" s="141">
        <f>O160*H160</f>
        <v>0</v>
      </c>
      <c r="Q160" s="141">
        <v>0.004</v>
      </c>
      <c r="R160" s="141">
        <f>Q160*H160</f>
        <v>0.378032</v>
      </c>
      <c r="S160" s="141">
        <v>0</v>
      </c>
      <c r="T160" s="142">
        <f>S160*H160</f>
        <v>0</v>
      </c>
      <c r="AR160" s="143" t="s">
        <v>143</v>
      </c>
      <c r="AT160" s="143" t="s">
        <v>138</v>
      </c>
      <c r="AU160" s="143" t="s">
        <v>87</v>
      </c>
      <c r="AY160" s="18" t="s">
        <v>135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8" t="s">
        <v>87</v>
      </c>
      <c r="BK160" s="144">
        <f>ROUND(I160*H160,2)</f>
        <v>0</v>
      </c>
      <c r="BL160" s="18" t="s">
        <v>143</v>
      </c>
      <c r="BM160" s="143" t="s">
        <v>969</v>
      </c>
    </row>
    <row r="161" spans="2:47" s="1" customFormat="1" ht="11.25">
      <c r="B161" s="33"/>
      <c r="D161" s="145" t="s">
        <v>145</v>
      </c>
      <c r="F161" s="146" t="s">
        <v>238</v>
      </c>
      <c r="I161" s="147"/>
      <c r="L161" s="33"/>
      <c r="M161" s="148"/>
      <c r="T161" s="54"/>
      <c r="AT161" s="18" t="s">
        <v>145</v>
      </c>
      <c r="AU161" s="18" t="s">
        <v>87</v>
      </c>
    </row>
    <row r="162" spans="2:47" s="1" customFormat="1" ht="19.5">
      <c r="B162" s="33"/>
      <c r="D162" s="150" t="s">
        <v>239</v>
      </c>
      <c r="F162" s="177" t="s">
        <v>240</v>
      </c>
      <c r="I162" s="147"/>
      <c r="L162" s="33"/>
      <c r="M162" s="148"/>
      <c r="T162" s="54"/>
      <c r="AT162" s="18" t="s">
        <v>239</v>
      </c>
      <c r="AU162" s="18" t="s">
        <v>87</v>
      </c>
    </row>
    <row r="163" spans="2:51" s="13" customFormat="1" ht="11.25">
      <c r="B163" s="156"/>
      <c r="D163" s="150" t="s">
        <v>147</v>
      </c>
      <c r="E163" s="157" t="s">
        <v>19</v>
      </c>
      <c r="F163" s="158" t="s">
        <v>970</v>
      </c>
      <c r="H163" s="159">
        <v>94.508</v>
      </c>
      <c r="I163" s="160"/>
      <c r="L163" s="156"/>
      <c r="M163" s="161"/>
      <c r="T163" s="162"/>
      <c r="AT163" s="157" t="s">
        <v>147</v>
      </c>
      <c r="AU163" s="157" t="s">
        <v>87</v>
      </c>
      <c r="AV163" s="13" t="s">
        <v>87</v>
      </c>
      <c r="AW163" s="13" t="s">
        <v>35</v>
      </c>
      <c r="AX163" s="13" t="s">
        <v>74</v>
      </c>
      <c r="AY163" s="157" t="s">
        <v>135</v>
      </c>
    </row>
    <row r="164" spans="2:51" s="14" customFormat="1" ht="11.25">
      <c r="B164" s="163"/>
      <c r="D164" s="150" t="s">
        <v>147</v>
      </c>
      <c r="E164" s="164" t="s">
        <v>19</v>
      </c>
      <c r="F164" s="165" t="s">
        <v>151</v>
      </c>
      <c r="H164" s="166">
        <v>94.508</v>
      </c>
      <c r="I164" s="167"/>
      <c r="L164" s="163"/>
      <c r="M164" s="168"/>
      <c r="T164" s="169"/>
      <c r="AT164" s="164" t="s">
        <v>147</v>
      </c>
      <c r="AU164" s="164" t="s">
        <v>87</v>
      </c>
      <c r="AV164" s="14" t="s">
        <v>143</v>
      </c>
      <c r="AW164" s="14" t="s">
        <v>35</v>
      </c>
      <c r="AX164" s="14" t="s">
        <v>81</v>
      </c>
      <c r="AY164" s="164" t="s">
        <v>135</v>
      </c>
    </row>
    <row r="165" spans="2:65" s="1" customFormat="1" ht="21.75" customHeight="1">
      <c r="B165" s="33"/>
      <c r="C165" s="132" t="s">
        <v>263</v>
      </c>
      <c r="D165" s="132" t="s">
        <v>138</v>
      </c>
      <c r="E165" s="133" t="s">
        <v>400</v>
      </c>
      <c r="F165" s="134" t="s">
        <v>401</v>
      </c>
      <c r="G165" s="135" t="s">
        <v>156</v>
      </c>
      <c r="H165" s="136">
        <v>94.508</v>
      </c>
      <c r="I165" s="137"/>
      <c r="J165" s="138">
        <f>ROUND(I165*H165,2)</f>
        <v>0</v>
      </c>
      <c r="K165" s="134" t="s">
        <v>19</v>
      </c>
      <c r="L165" s="33"/>
      <c r="M165" s="139" t="s">
        <v>19</v>
      </c>
      <c r="N165" s="140" t="s">
        <v>46</v>
      </c>
      <c r="P165" s="141">
        <f>O165*H165</f>
        <v>0</v>
      </c>
      <c r="Q165" s="141">
        <v>0.0033</v>
      </c>
      <c r="R165" s="141">
        <f>Q165*H165</f>
        <v>0.3118764</v>
      </c>
      <c r="S165" s="141">
        <v>0</v>
      </c>
      <c r="T165" s="142">
        <f>S165*H165</f>
        <v>0</v>
      </c>
      <c r="AR165" s="143" t="s">
        <v>143</v>
      </c>
      <c r="AT165" s="143" t="s">
        <v>138</v>
      </c>
      <c r="AU165" s="143" t="s">
        <v>87</v>
      </c>
      <c r="AY165" s="18" t="s">
        <v>135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87</v>
      </c>
      <c r="BK165" s="144">
        <f>ROUND(I165*H165,2)</f>
        <v>0</v>
      </c>
      <c r="BL165" s="18" t="s">
        <v>143</v>
      </c>
      <c r="BM165" s="143" t="s">
        <v>971</v>
      </c>
    </row>
    <row r="166" spans="2:51" s="12" customFormat="1" ht="11.25">
      <c r="B166" s="149"/>
      <c r="D166" s="150" t="s">
        <v>147</v>
      </c>
      <c r="E166" s="151" t="s">
        <v>19</v>
      </c>
      <c r="F166" s="152" t="s">
        <v>319</v>
      </c>
      <c r="H166" s="151" t="s">
        <v>19</v>
      </c>
      <c r="I166" s="153"/>
      <c r="L166" s="149"/>
      <c r="M166" s="154"/>
      <c r="T166" s="155"/>
      <c r="AT166" s="151" t="s">
        <v>147</v>
      </c>
      <c r="AU166" s="151" t="s">
        <v>87</v>
      </c>
      <c r="AV166" s="12" t="s">
        <v>81</v>
      </c>
      <c r="AW166" s="12" t="s">
        <v>35</v>
      </c>
      <c r="AX166" s="12" t="s">
        <v>74</v>
      </c>
      <c r="AY166" s="151" t="s">
        <v>135</v>
      </c>
    </row>
    <row r="167" spans="2:51" s="12" customFormat="1" ht="11.25">
      <c r="B167" s="149"/>
      <c r="D167" s="150" t="s">
        <v>147</v>
      </c>
      <c r="E167" s="151" t="s">
        <v>19</v>
      </c>
      <c r="F167" s="152" t="s">
        <v>952</v>
      </c>
      <c r="H167" s="151" t="s">
        <v>19</v>
      </c>
      <c r="I167" s="153"/>
      <c r="L167" s="149"/>
      <c r="M167" s="154"/>
      <c r="T167" s="155"/>
      <c r="AT167" s="151" t="s">
        <v>147</v>
      </c>
      <c r="AU167" s="151" t="s">
        <v>87</v>
      </c>
      <c r="AV167" s="12" t="s">
        <v>81</v>
      </c>
      <c r="AW167" s="12" t="s">
        <v>35</v>
      </c>
      <c r="AX167" s="12" t="s">
        <v>74</v>
      </c>
      <c r="AY167" s="151" t="s">
        <v>135</v>
      </c>
    </row>
    <row r="168" spans="2:51" s="13" customFormat="1" ht="11.25">
      <c r="B168" s="156"/>
      <c r="D168" s="150" t="s">
        <v>147</v>
      </c>
      <c r="E168" s="157" t="s">
        <v>19</v>
      </c>
      <c r="F168" s="158" t="s">
        <v>972</v>
      </c>
      <c r="H168" s="159">
        <v>94.508</v>
      </c>
      <c r="I168" s="160"/>
      <c r="L168" s="156"/>
      <c r="M168" s="161"/>
      <c r="T168" s="162"/>
      <c r="AT168" s="157" t="s">
        <v>147</v>
      </c>
      <c r="AU168" s="157" t="s">
        <v>87</v>
      </c>
      <c r="AV168" s="13" t="s">
        <v>87</v>
      </c>
      <c r="AW168" s="13" t="s">
        <v>35</v>
      </c>
      <c r="AX168" s="13" t="s">
        <v>74</v>
      </c>
      <c r="AY168" s="157" t="s">
        <v>135</v>
      </c>
    </row>
    <row r="169" spans="2:51" s="14" customFormat="1" ht="11.25">
      <c r="B169" s="163"/>
      <c r="D169" s="150" t="s">
        <v>147</v>
      </c>
      <c r="E169" s="164" t="s">
        <v>19</v>
      </c>
      <c r="F169" s="165" t="s">
        <v>151</v>
      </c>
      <c r="H169" s="166">
        <v>94.508</v>
      </c>
      <c r="I169" s="167"/>
      <c r="L169" s="163"/>
      <c r="M169" s="168"/>
      <c r="T169" s="169"/>
      <c r="AT169" s="164" t="s">
        <v>147</v>
      </c>
      <c r="AU169" s="164" t="s">
        <v>87</v>
      </c>
      <c r="AV169" s="14" t="s">
        <v>143</v>
      </c>
      <c r="AW169" s="14" t="s">
        <v>35</v>
      </c>
      <c r="AX169" s="14" t="s">
        <v>81</v>
      </c>
      <c r="AY169" s="164" t="s">
        <v>135</v>
      </c>
    </row>
    <row r="170" spans="2:65" s="1" customFormat="1" ht="16.5" customHeight="1">
      <c r="B170" s="33"/>
      <c r="C170" s="132" t="s">
        <v>8</v>
      </c>
      <c r="D170" s="132" t="s">
        <v>138</v>
      </c>
      <c r="E170" s="133" t="s">
        <v>973</v>
      </c>
      <c r="F170" s="134" t="s">
        <v>974</v>
      </c>
      <c r="G170" s="135" t="s">
        <v>156</v>
      </c>
      <c r="H170" s="136">
        <v>43.8</v>
      </c>
      <c r="I170" s="137"/>
      <c r="J170" s="138">
        <f>ROUND(I170*H170,2)</f>
        <v>0</v>
      </c>
      <c r="K170" s="134" t="s">
        <v>19</v>
      </c>
      <c r="L170" s="33"/>
      <c r="M170" s="139" t="s">
        <v>19</v>
      </c>
      <c r="N170" s="140" t="s">
        <v>46</v>
      </c>
      <c r="P170" s="141">
        <f>O170*H170</f>
        <v>0</v>
      </c>
      <c r="Q170" s="141">
        <v>0.0048</v>
      </c>
      <c r="R170" s="141">
        <f>Q170*H170</f>
        <v>0.21023999999999995</v>
      </c>
      <c r="S170" s="141">
        <v>0</v>
      </c>
      <c r="T170" s="142">
        <f>S170*H170</f>
        <v>0</v>
      </c>
      <c r="AR170" s="143" t="s">
        <v>314</v>
      </c>
      <c r="AT170" s="143" t="s">
        <v>138</v>
      </c>
      <c r="AU170" s="143" t="s">
        <v>87</v>
      </c>
      <c r="AY170" s="18" t="s">
        <v>135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87</v>
      </c>
      <c r="BK170" s="144">
        <f>ROUND(I170*H170,2)</f>
        <v>0</v>
      </c>
      <c r="BL170" s="18" t="s">
        <v>314</v>
      </c>
      <c r="BM170" s="143" t="s">
        <v>975</v>
      </c>
    </row>
    <row r="171" spans="2:51" s="12" customFormat="1" ht="11.25">
      <c r="B171" s="149"/>
      <c r="D171" s="150" t="s">
        <v>147</v>
      </c>
      <c r="E171" s="151" t="s">
        <v>19</v>
      </c>
      <c r="F171" s="152" t="s">
        <v>976</v>
      </c>
      <c r="H171" s="151" t="s">
        <v>19</v>
      </c>
      <c r="I171" s="153"/>
      <c r="L171" s="149"/>
      <c r="M171" s="154"/>
      <c r="T171" s="155"/>
      <c r="AT171" s="151" t="s">
        <v>147</v>
      </c>
      <c r="AU171" s="151" t="s">
        <v>87</v>
      </c>
      <c r="AV171" s="12" t="s">
        <v>81</v>
      </c>
      <c r="AW171" s="12" t="s">
        <v>35</v>
      </c>
      <c r="AX171" s="12" t="s">
        <v>74</v>
      </c>
      <c r="AY171" s="151" t="s">
        <v>135</v>
      </c>
    </row>
    <row r="172" spans="2:51" s="13" customFormat="1" ht="11.25">
      <c r="B172" s="156"/>
      <c r="D172" s="150" t="s">
        <v>147</v>
      </c>
      <c r="E172" s="157" t="s">
        <v>19</v>
      </c>
      <c r="F172" s="158" t="s">
        <v>977</v>
      </c>
      <c r="H172" s="159">
        <v>43.8</v>
      </c>
      <c r="I172" s="160"/>
      <c r="L172" s="156"/>
      <c r="M172" s="161"/>
      <c r="T172" s="162"/>
      <c r="AT172" s="157" t="s">
        <v>147</v>
      </c>
      <c r="AU172" s="157" t="s">
        <v>87</v>
      </c>
      <c r="AV172" s="13" t="s">
        <v>87</v>
      </c>
      <c r="AW172" s="13" t="s">
        <v>35</v>
      </c>
      <c r="AX172" s="13" t="s">
        <v>74</v>
      </c>
      <c r="AY172" s="157" t="s">
        <v>135</v>
      </c>
    </row>
    <row r="173" spans="2:51" s="14" customFormat="1" ht="11.25">
      <c r="B173" s="163"/>
      <c r="D173" s="150" t="s">
        <v>147</v>
      </c>
      <c r="E173" s="164" t="s">
        <v>19</v>
      </c>
      <c r="F173" s="165" t="s">
        <v>151</v>
      </c>
      <c r="H173" s="166">
        <v>43.8</v>
      </c>
      <c r="I173" s="167"/>
      <c r="L173" s="163"/>
      <c r="M173" s="168"/>
      <c r="T173" s="169"/>
      <c r="AT173" s="164" t="s">
        <v>147</v>
      </c>
      <c r="AU173" s="164" t="s">
        <v>87</v>
      </c>
      <c r="AV173" s="14" t="s">
        <v>143</v>
      </c>
      <c r="AW173" s="14" t="s">
        <v>35</v>
      </c>
      <c r="AX173" s="14" t="s">
        <v>81</v>
      </c>
      <c r="AY173" s="164" t="s">
        <v>135</v>
      </c>
    </row>
    <row r="174" spans="2:63" s="11" customFormat="1" ht="22.9" customHeight="1">
      <c r="B174" s="120"/>
      <c r="D174" s="121" t="s">
        <v>73</v>
      </c>
      <c r="E174" s="130" t="s">
        <v>247</v>
      </c>
      <c r="F174" s="130" t="s">
        <v>497</v>
      </c>
      <c r="I174" s="123"/>
      <c r="J174" s="131">
        <f>BK174</f>
        <v>0</v>
      </c>
      <c r="L174" s="120"/>
      <c r="M174" s="125"/>
      <c r="P174" s="126">
        <f>SUM(P175:P271)</f>
        <v>0</v>
      </c>
      <c r="R174" s="126">
        <f>SUM(R175:R271)</f>
        <v>2.1059788</v>
      </c>
      <c r="T174" s="127">
        <f>SUM(T175:T271)</f>
        <v>144.47046500000002</v>
      </c>
      <c r="AR174" s="121" t="s">
        <v>81</v>
      </c>
      <c r="AT174" s="128" t="s">
        <v>73</v>
      </c>
      <c r="AU174" s="128" t="s">
        <v>81</v>
      </c>
      <c r="AY174" s="121" t="s">
        <v>135</v>
      </c>
      <c r="BK174" s="129">
        <f>SUM(BK175:BK271)</f>
        <v>0</v>
      </c>
    </row>
    <row r="175" spans="2:65" s="1" customFormat="1" ht="24.2" customHeight="1">
      <c r="B175" s="33"/>
      <c r="C175" s="132" t="s">
        <v>275</v>
      </c>
      <c r="D175" s="132" t="s">
        <v>138</v>
      </c>
      <c r="E175" s="133" t="s">
        <v>537</v>
      </c>
      <c r="F175" s="134" t="s">
        <v>538</v>
      </c>
      <c r="G175" s="135" t="s">
        <v>156</v>
      </c>
      <c r="H175" s="136">
        <v>26.76</v>
      </c>
      <c r="I175" s="137"/>
      <c r="J175" s="138">
        <f>ROUND(I175*H175,2)</f>
        <v>0</v>
      </c>
      <c r="K175" s="134" t="s">
        <v>142</v>
      </c>
      <c r="L175" s="33"/>
      <c r="M175" s="139" t="s">
        <v>19</v>
      </c>
      <c r="N175" s="140" t="s">
        <v>46</v>
      </c>
      <c r="P175" s="141">
        <f>O175*H175</f>
        <v>0</v>
      </c>
      <c r="Q175" s="141">
        <v>0.00013</v>
      </c>
      <c r="R175" s="141">
        <f>Q175*H175</f>
        <v>0.0034787999999999998</v>
      </c>
      <c r="S175" s="141">
        <v>0</v>
      </c>
      <c r="T175" s="142">
        <f>S175*H175</f>
        <v>0</v>
      </c>
      <c r="AR175" s="143" t="s">
        <v>143</v>
      </c>
      <c r="AT175" s="143" t="s">
        <v>138</v>
      </c>
      <c r="AU175" s="143" t="s">
        <v>87</v>
      </c>
      <c r="AY175" s="18" t="s">
        <v>135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87</v>
      </c>
      <c r="BK175" s="144">
        <f>ROUND(I175*H175,2)</f>
        <v>0</v>
      </c>
      <c r="BL175" s="18" t="s">
        <v>143</v>
      </c>
      <c r="BM175" s="143" t="s">
        <v>978</v>
      </c>
    </row>
    <row r="176" spans="2:47" s="1" customFormat="1" ht="11.25">
      <c r="B176" s="33"/>
      <c r="D176" s="145" t="s">
        <v>145</v>
      </c>
      <c r="F176" s="146" t="s">
        <v>540</v>
      </c>
      <c r="I176" s="147"/>
      <c r="L176" s="33"/>
      <c r="M176" s="148"/>
      <c r="T176" s="54"/>
      <c r="AT176" s="18" t="s">
        <v>145</v>
      </c>
      <c r="AU176" s="18" t="s">
        <v>87</v>
      </c>
    </row>
    <row r="177" spans="2:51" s="12" customFormat="1" ht="11.25">
      <c r="B177" s="149"/>
      <c r="D177" s="150" t="s">
        <v>147</v>
      </c>
      <c r="E177" s="151" t="s">
        <v>19</v>
      </c>
      <c r="F177" s="152" t="s">
        <v>979</v>
      </c>
      <c r="H177" s="151" t="s">
        <v>19</v>
      </c>
      <c r="I177" s="153"/>
      <c r="L177" s="149"/>
      <c r="M177" s="154"/>
      <c r="T177" s="155"/>
      <c r="AT177" s="151" t="s">
        <v>147</v>
      </c>
      <c r="AU177" s="151" t="s">
        <v>87</v>
      </c>
      <c r="AV177" s="12" t="s">
        <v>81</v>
      </c>
      <c r="AW177" s="12" t="s">
        <v>35</v>
      </c>
      <c r="AX177" s="12" t="s">
        <v>74</v>
      </c>
      <c r="AY177" s="151" t="s">
        <v>135</v>
      </c>
    </row>
    <row r="178" spans="2:51" s="13" customFormat="1" ht="11.25">
      <c r="B178" s="156"/>
      <c r="D178" s="150" t="s">
        <v>147</v>
      </c>
      <c r="E178" s="157" t="s">
        <v>19</v>
      </c>
      <c r="F178" s="158" t="s">
        <v>980</v>
      </c>
      <c r="H178" s="159">
        <v>26.76</v>
      </c>
      <c r="I178" s="160"/>
      <c r="L178" s="156"/>
      <c r="M178" s="161"/>
      <c r="T178" s="162"/>
      <c r="AT178" s="157" t="s">
        <v>147</v>
      </c>
      <c r="AU178" s="157" t="s">
        <v>87</v>
      </c>
      <c r="AV178" s="13" t="s">
        <v>87</v>
      </c>
      <c r="AW178" s="13" t="s">
        <v>35</v>
      </c>
      <c r="AX178" s="13" t="s">
        <v>74</v>
      </c>
      <c r="AY178" s="157" t="s">
        <v>135</v>
      </c>
    </row>
    <row r="179" spans="2:51" s="14" customFormat="1" ht="11.25">
      <c r="B179" s="163"/>
      <c r="D179" s="150" t="s">
        <v>147</v>
      </c>
      <c r="E179" s="164" t="s">
        <v>19</v>
      </c>
      <c r="F179" s="165" t="s">
        <v>151</v>
      </c>
      <c r="H179" s="166">
        <v>26.76</v>
      </c>
      <c r="I179" s="167"/>
      <c r="L179" s="163"/>
      <c r="M179" s="168"/>
      <c r="T179" s="169"/>
      <c r="AT179" s="164" t="s">
        <v>147</v>
      </c>
      <c r="AU179" s="164" t="s">
        <v>87</v>
      </c>
      <c r="AV179" s="14" t="s">
        <v>143</v>
      </c>
      <c r="AW179" s="14" t="s">
        <v>35</v>
      </c>
      <c r="AX179" s="14" t="s">
        <v>81</v>
      </c>
      <c r="AY179" s="164" t="s">
        <v>135</v>
      </c>
    </row>
    <row r="180" spans="2:65" s="1" customFormat="1" ht="16.5" customHeight="1">
      <c r="B180" s="33"/>
      <c r="C180" s="132" t="s">
        <v>298</v>
      </c>
      <c r="D180" s="132" t="s">
        <v>138</v>
      </c>
      <c r="E180" s="133" t="s">
        <v>981</v>
      </c>
      <c r="F180" s="134" t="s">
        <v>982</v>
      </c>
      <c r="G180" s="135" t="s">
        <v>141</v>
      </c>
      <c r="H180" s="136">
        <v>1.692</v>
      </c>
      <c r="I180" s="137"/>
      <c r="J180" s="138">
        <f>ROUND(I180*H180,2)</f>
        <v>0</v>
      </c>
      <c r="K180" s="134" t="s">
        <v>142</v>
      </c>
      <c r="L180" s="33"/>
      <c r="M180" s="139" t="s">
        <v>19</v>
      </c>
      <c r="N180" s="140" t="s">
        <v>46</v>
      </c>
      <c r="P180" s="141">
        <f>O180*H180</f>
        <v>0</v>
      </c>
      <c r="Q180" s="141">
        <v>0</v>
      </c>
      <c r="R180" s="141">
        <f>Q180*H180</f>
        <v>0</v>
      </c>
      <c r="S180" s="141">
        <v>1.6</v>
      </c>
      <c r="T180" s="142">
        <f>S180*H180</f>
        <v>2.7072000000000003</v>
      </c>
      <c r="AR180" s="143" t="s">
        <v>143</v>
      </c>
      <c r="AT180" s="143" t="s">
        <v>138</v>
      </c>
      <c r="AU180" s="143" t="s">
        <v>87</v>
      </c>
      <c r="AY180" s="18" t="s">
        <v>135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87</v>
      </c>
      <c r="BK180" s="144">
        <f>ROUND(I180*H180,2)</f>
        <v>0</v>
      </c>
      <c r="BL180" s="18" t="s">
        <v>143</v>
      </c>
      <c r="BM180" s="143" t="s">
        <v>983</v>
      </c>
    </row>
    <row r="181" spans="2:47" s="1" customFormat="1" ht="11.25">
      <c r="B181" s="33"/>
      <c r="D181" s="145" t="s">
        <v>145</v>
      </c>
      <c r="F181" s="146" t="s">
        <v>984</v>
      </c>
      <c r="I181" s="147"/>
      <c r="L181" s="33"/>
      <c r="M181" s="148"/>
      <c r="T181" s="54"/>
      <c r="AT181" s="18" t="s">
        <v>145</v>
      </c>
      <c r="AU181" s="18" t="s">
        <v>87</v>
      </c>
    </row>
    <row r="182" spans="2:51" s="12" customFormat="1" ht="11.25">
      <c r="B182" s="149"/>
      <c r="D182" s="150" t="s">
        <v>147</v>
      </c>
      <c r="E182" s="151" t="s">
        <v>19</v>
      </c>
      <c r="F182" s="152" t="s">
        <v>985</v>
      </c>
      <c r="H182" s="151" t="s">
        <v>19</v>
      </c>
      <c r="I182" s="153"/>
      <c r="L182" s="149"/>
      <c r="M182" s="154"/>
      <c r="T182" s="155"/>
      <c r="AT182" s="151" t="s">
        <v>147</v>
      </c>
      <c r="AU182" s="151" t="s">
        <v>87</v>
      </c>
      <c r="AV182" s="12" t="s">
        <v>81</v>
      </c>
      <c r="AW182" s="12" t="s">
        <v>35</v>
      </c>
      <c r="AX182" s="12" t="s">
        <v>74</v>
      </c>
      <c r="AY182" s="151" t="s">
        <v>135</v>
      </c>
    </row>
    <row r="183" spans="2:51" s="13" customFormat="1" ht="11.25">
      <c r="B183" s="156"/>
      <c r="D183" s="150" t="s">
        <v>147</v>
      </c>
      <c r="E183" s="157" t="s">
        <v>19</v>
      </c>
      <c r="F183" s="158" t="s">
        <v>986</v>
      </c>
      <c r="H183" s="159">
        <v>1.692</v>
      </c>
      <c r="I183" s="160"/>
      <c r="L183" s="156"/>
      <c r="M183" s="161"/>
      <c r="T183" s="162"/>
      <c r="AT183" s="157" t="s">
        <v>147</v>
      </c>
      <c r="AU183" s="157" t="s">
        <v>87</v>
      </c>
      <c r="AV183" s="13" t="s">
        <v>87</v>
      </c>
      <c r="AW183" s="13" t="s">
        <v>35</v>
      </c>
      <c r="AX183" s="13" t="s">
        <v>74</v>
      </c>
      <c r="AY183" s="157" t="s">
        <v>135</v>
      </c>
    </row>
    <row r="184" spans="2:51" s="14" customFormat="1" ht="11.25">
      <c r="B184" s="163"/>
      <c r="D184" s="150" t="s">
        <v>147</v>
      </c>
      <c r="E184" s="164" t="s">
        <v>19</v>
      </c>
      <c r="F184" s="165" t="s">
        <v>151</v>
      </c>
      <c r="H184" s="166">
        <v>1.692</v>
      </c>
      <c r="I184" s="167"/>
      <c r="L184" s="163"/>
      <c r="M184" s="168"/>
      <c r="T184" s="169"/>
      <c r="AT184" s="164" t="s">
        <v>147</v>
      </c>
      <c r="AU184" s="164" t="s">
        <v>87</v>
      </c>
      <c r="AV184" s="14" t="s">
        <v>143</v>
      </c>
      <c r="AW184" s="14" t="s">
        <v>35</v>
      </c>
      <c r="AX184" s="14" t="s">
        <v>81</v>
      </c>
      <c r="AY184" s="164" t="s">
        <v>135</v>
      </c>
    </row>
    <row r="185" spans="2:65" s="1" customFormat="1" ht="16.5" customHeight="1">
      <c r="B185" s="33"/>
      <c r="C185" s="132" t="s">
        <v>308</v>
      </c>
      <c r="D185" s="132" t="s">
        <v>138</v>
      </c>
      <c r="E185" s="133" t="s">
        <v>987</v>
      </c>
      <c r="F185" s="134" t="s">
        <v>988</v>
      </c>
      <c r="G185" s="135" t="s">
        <v>141</v>
      </c>
      <c r="H185" s="136">
        <v>47.55</v>
      </c>
      <c r="I185" s="137"/>
      <c r="J185" s="138">
        <f>ROUND(I185*H185,2)</f>
        <v>0</v>
      </c>
      <c r="K185" s="134" t="s">
        <v>142</v>
      </c>
      <c r="L185" s="33"/>
      <c r="M185" s="139" t="s">
        <v>19</v>
      </c>
      <c r="N185" s="140" t="s">
        <v>46</v>
      </c>
      <c r="P185" s="141">
        <f>O185*H185</f>
        <v>0</v>
      </c>
      <c r="Q185" s="141">
        <v>0</v>
      </c>
      <c r="R185" s="141">
        <f>Q185*H185</f>
        <v>0</v>
      </c>
      <c r="S185" s="141">
        <v>1.6</v>
      </c>
      <c r="T185" s="142">
        <f>S185*H185</f>
        <v>76.08</v>
      </c>
      <c r="AR185" s="143" t="s">
        <v>314</v>
      </c>
      <c r="AT185" s="143" t="s">
        <v>138</v>
      </c>
      <c r="AU185" s="143" t="s">
        <v>87</v>
      </c>
      <c r="AY185" s="18" t="s">
        <v>135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87</v>
      </c>
      <c r="BK185" s="144">
        <f>ROUND(I185*H185,2)</f>
        <v>0</v>
      </c>
      <c r="BL185" s="18" t="s">
        <v>314</v>
      </c>
      <c r="BM185" s="143" t="s">
        <v>989</v>
      </c>
    </row>
    <row r="186" spans="2:47" s="1" customFormat="1" ht="11.25">
      <c r="B186" s="33"/>
      <c r="D186" s="145" t="s">
        <v>145</v>
      </c>
      <c r="F186" s="146" t="s">
        <v>990</v>
      </c>
      <c r="I186" s="147"/>
      <c r="L186" s="33"/>
      <c r="M186" s="148"/>
      <c r="T186" s="54"/>
      <c r="AT186" s="18" t="s">
        <v>145</v>
      </c>
      <c r="AU186" s="18" t="s">
        <v>87</v>
      </c>
    </row>
    <row r="187" spans="2:51" s="12" customFormat="1" ht="11.25">
      <c r="B187" s="149"/>
      <c r="D187" s="150" t="s">
        <v>147</v>
      </c>
      <c r="E187" s="151" t="s">
        <v>19</v>
      </c>
      <c r="F187" s="152" t="s">
        <v>991</v>
      </c>
      <c r="H187" s="151" t="s">
        <v>19</v>
      </c>
      <c r="I187" s="153"/>
      <c r="L187" s="149"/>
      <c r="M187" s="154"/>
      <c r="T187" s="155"/>
      <c r="AT187" s="151" t="s">
        <v>147</v>
      </c>
      <c r="AU187" s="151" t="s">
        <v>87</v>
      </c>
      <c r="AV187" s="12" t="s">
        <v>81</v>
      </c>
      <c r="AW187" s="12" t="s">
        <v>35</v>
      </c>
      <c r="AX187" s="12" t="s">
        <v>74</v>
      </c>
      <c r="AY187" s="151" t="s">
        <v>135</v>
      </c>
    </row>
    <row r="188" spans="2:51" s="13" customFormat="1" ht="11.25">
      <c r="B188" s="156"/>
      <c r="D188" s="150" t="s">
        <v>147</v>
      </c>
      <c r="E188" s="157" t="s">
        <v>19</v>
      </c>
      <c r="F188" s="158" t="s">
        <v>992</v>
      </c>
      <c r="H188" s="159">
        <v>47.55</v>
      </c>
      <c r="I188" s="160"/>
      <c r="L188" s="156"/>
      <c r="M188" s="161"/>
      <c r="T188" s="162"/>
      <c r="AT188" s="157" t="s">
        <v>147</v>
      </c>
      <c r="AU188" s="157" t="s">
        <v>87</v>
      </c>
      <c r="AV188" s="13" t="s">
        <v>87</v>
      </c>
      <c r="AW188" s="13" t="s">
        <v>35</v>
      </c>
      <c r="AX188" s="13" t="s">
        <v>74</v>
      </c>
      <c r="AY188" s="157" t="s">
        <v>135</v>
      </c>
    </row>
    <row r="189" spans="2:51" s="14" customFormat="1" ht="11.25">
      <c r="B189" s="163"/>
      <c r="D189" s="150" t="s">
        <v>147</v>
      </c>
      <c r="E189" s="164" t="s">
        <v>19</v>
      </c>
      <c r="F189" s="165" t="s">
        <v>151</v>
      </c>
      <c r="H189" s="166">
        <v>47.55</v>
      </c>
      <c r="I189" s="167"/>
      <c r="L189" s="163"/>
      <c r="M189" s="168"/>
      <c r="T189" s="169"/>
      <c r="AT189" s="164" t="s">
        <v>147</v>
      </c>
      <c r="AU189" s="164" t="s">
        <v>87</v>
      </c>
      <c r="AV189" s="14" t="s">
        <v>143</v>
      </c>
      <c r="AW189" s="14" t="s">
        <v>35</v>
      </c>
      <c r="AX189" s="14" t="s">
        <v>81</v>
      </c>
      <c r="AY189" s="164" t="s">
        <v>135</v>
      </c>
    </row>
    <row r="190" spans="2:65" s="1" customFormat="1" ht="16.5" customHeight="1">
      <c r="B190" s="33"/>
      <c r="C190" s="132" t="s">
        <v>314</v>
      </c>
      <c r="D190" s="132" t="s">
        <v>138</v>
      </c>
      <c r="E190" s="133" t="s">
        <v>993</v>
      </c>
      <c r="F190" s="134" t="s">
        <v>994</v>
      </c>
      <c r="G190" s="135" t="s">
        <v>156</v>
      </c>
      <c r="H190" s="136">
        <v>718.6</v>
      </c>
      <c r="I190" s="137"/>
      <c r="J190" s="138">
        <f>ROUND(I190*H190,2)</f>
        <v>0</v>
      </c>
      <c r="K190" s="134" t="s">
        <v>142</v>
      </c>
      <c r="L190" s="33"/>
      <c r="M190" s="139" t="s">
        <v>19</v>
      </c>
      <c r="N190" s="140" t="s">
        <v>46</v>
      </c>
      <c r="P190" s="141">
        <f>O190*H190</f>
        <v>0</v>
      </c>
      <c r="Q190" s="141">
        <v>0</v>
      </c>
      <c r="R190" s="141">
        <f>Q190*H190</f>
        <v>0</v>
      </c>
      <c r="S190" s="141">
        <v>0.09</v>
      </c>
      <c r="T190" s="142">
        <f>S190*H190</f>
        <v>64.674</v>
      </c>
      <c r="AR190" s="143" t="s">
        <v>143</v>
      </c>
      <c r="AT190" s="143" t="s">
        <v>138</v>
      </c>
      <c r="AU190" s="143" t="s">
        <v>87</v>
      </c>
      <c r="AY190" s="18" t="s">
        <v>135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87</v>
      </c>
      <c r="BK190" s="144">
        <f>ROUND(I190*H190,2)</f>
        <v>0</v>
      </c>
      <c r="BL190" s="18" t="s">
        <v>143</v>
      </c>
      <c r="BM190" s="143" t="s">
        <v>995</v>
      </c>
    </row>
    <row r="191" spans="2:47" s="1" customFormat="1" ht="11.25">
      <c r="B191" s="33"/>
      <c r="D191" s="145" t="s">
        <v>145</v>
      </c>
      <c r="F191" s="146" t="s">
        <v>996</v>
      </c>
      <c r="I191" s="147"/>
      <c r="L191" s="33"/>
      <c r="M191" s="148"/>
      <c r="T191" s="54"/>
      <c r="AT191" s="18" t="s">
        <v>145</v>
      </c>
      <c r="AU191" s="18" t="s">
        <v>87</v>
      </c>
    </row>
    <row r="192" spans="2:51" s="12" customFormat="1" ht="11.25">
      <c r="B192" s="149"/>
      <c r="D192" s="150" t="s">
        <v>147</v>
      </c>
      <c r="E192" s="151" t="s">
        <v>19</v>
      </c>
      <c r="F192" s="152" t="s">
        <v>997</v>
      </c>
      <c r="H192" s="151" t="s">
        <v>19</v>
      </c>
      <c r="I192" s="153"/>
      <c r="L192" s="149"/>
      <c r="M192" s="154"/>
      <c r="T192" s="155"/>
      <c r="AT192" s="151" t="s">
        <v>147</v>
      </c>
      <c r="AU192" s="151" t="s">
        <v>87</v>
      </c>
      <c r="AV192" s="12" t="s">
        <v>81</v>
      </c>
      <c r="AW192" s="12" t="s">
        <v>35</v>
      </c>
      <c r="AX192" s="12" t="s">
        <v>74</v>
      </c>
      <c r="AY192" s="151" t="s">
        <v>135</v>
      </c>
    </row>
    <row r="193" spans="2:51" s="13" customFormat="1" ht="11.25">
      <c r="B193" s="156"/>
      <c r="D193" s="150" t="s">
        <v>147</v>
      </c>
      <c r="E193" s="157" t="s">
        <v>19</v>
      </c>
      <c r="F193" s="158" t="s">
        <v>998</v>
      </c>
      <c r="H193" s="159">
        <v>317</v>
      </c>
      <c r="I193" s="160"/>
      <c r="L193" s="156"/>
      <c r="M193" s="161"/>
      <c r="T193" s="162"/>
      <c r="AT193" s="157" t="s">
        <v>147</v>
      </c>
      <c r="AU193" s="157" t="s">
        <v>87</v>
      </c>
      <c r="AV193" s="13" t="s">
        <v>87</v>
      </c>
      <c r="AW193" s="13" t="s">
        <v>35</v>
      </c>
      <c r="AX193" s="13" t="s">
        <v>74</v>
      </c>
      <c r="AY193" s="157" t="s">
        <v>135</v>
      </c>
    </row>
    <row r="194" spans="2:51" s="13" customFormat="1" ht="11.25">
      <c r="B194" s="156"/>
      <c r="D194" s="150" t="s">
        <v>147</v>
      </c>
      <c r="E194" s="157" t="s">
        <v>19</v>
      </c>
      <c r="F194" s="158" t="s">
        <v>999</v>
      </c>
      <c r="H194" s="159">
        <v>42.3</v>
      </c>
      <c r="I194" s="160"/>
      <c r="L194" s="156"/>
      <c r="M194" s="161"/>
      <c r="T194" s="162"/>
      <c r="AT194" s="157" t="s">
        <v>147</v>
      </c>
      <c r="AU194" s="157" t="s">
        <v>87</v>
      </c>
      <c r="AV194" s="13" t="s">
        <v>87</v>
      </c>
      <c r="AW194" s="13" t="s">
        <v>35</v>
      </c>
      <c r="AX194" s="13" t="s">
        <v>74</v>
      </c>
      <c r="AY194" s="157" t="s">
        <v>135</v>
      </c>
    </row>
    <row r="195" spans="2:51" s="12" customFormat="1" ht="11.25">
      <c r="B195" s="149"/>
      <c r="D195" s="150" t="s">
        <v>147</v>
      </c>
      <c r="E195" s="151" t="s">
        <v>19</v>
      </c>
      <c r="F195" s="152" t="s">
        <v>1000</v>
      </c>
      <c r="H195" s="151" t="s">
        <v>19</v>
      </c>
      <c r="I195" s="153"/>
      <c r="L195" s="149"/>
      <c r="M195" s="154"/>
      <c r="T195" s="155"/>
      <c r="AT195" s="151" t="s">
        <v>147</v>
      </c>
      <c r="AU195" s="151" t="s">
        <v>87</v>
      </c>
      <c r="AV195" s="12" t="s">
        <v>81</v>
      </c>
      <c r="AW195" s="12" t="s">
        <v>35</v>
      </c>
      <c r="AX195" s="12" t="s">
        <v>74</v>
      </c>
      <c r="AY195" s="151" t="s">
        <v>135</v>
      </c>
    </row>
    <row r="196" spans="2:51" s="13" customFormat="1" ht="11.25">
      <c r="B196" s="156"/>
      <c r="D196" s="150" t="s">
        <v>147</v>
      </c>
      <c r="E196" s="157" t="s">
        <v>19</v>
      </c>
      <c r="F196" s="158" t="s">
        <v>1001</v>
      </c>
      <c r="H196" s="159">
        <v>317</v>
      </c>
      <c r="I196" s="160"/>
      <c r="L196" s="156"/>
      <c r="M196" s="161"/>
      <c r="T196" s="162"/>
      <c r="AT196" s="157" t="s">
        <v>147</v>
      </c>
      <c r="AU196" s="157" t="s">
        <v>87</v>
      </c>
      <c r="AV196" s="13" t="s">
        <v>87</v>
      </c>
      <c r="AW196" s="13" t="s">
        <v>35</v>
      </c>
      <c r="AX196" s="13" t="s">
        <v>74</v>
      </c>
      <c r="AY196" s="157" t="s">
        <v>135</v>
      </c>
    </row>
    <row r="197" spans="2:51" s="13" customFormat="1" ht="11.25">
      <c r="B197" s="156"/>
      <c r="D197" s="150" t="s">
        <v>147</v>
      </c>
      <c r="E197" s="157" t="s">
        <v>19</v>
      </c>
      <c r="F197" s="158" t="s">
        <v>999</v>
      </c>
      <c r="H197" s="159">
        <v>42.3</v>
      </c>
      <c r="I197" s="160"/>
      <c r="L197" s="156"/>
      <c r="M197" s="161"/>
      <c r="T197" s="162"/>
      <c r="AT197" s="157" t="s">
        <v>147</v>
      </c>
      <c r="AU197" s="157" t="s">
        <v>87</v>
      </c>
      <c r="AV197" s="13" t="s">
        <v>87</v>
      </c>
      <c r="AW197" s="13" t="s">
        <v>35</v>
      </c>
      <c r="AX197" s="13" t="s">
        <v>74</v>
      </c>
      <c r="AY197" s="157" t="s">
        <v>135</v>
      </c>
    </row>
    <row r="198" spans="2:51" s="14" customFormat="1" ht="11.25">
      <c r="B198" s="163"/>
      <c r="D198" s="150" t="s">
        <v>147</v>
      </c>
      <c r="E198" s="164" t="s">
        <v>19</v>
      </c>
      <c r="F198" s="165" t="s">
        <v>151</v>
      </c>
      <c r="H198" s="166">
        <v>718.5999999999999</v>
      </c>
      <c r="I198" s="167"/>
      <c r="L198" s="163"/>
      <c r="M198" s="168"/>
      <c r="T198" s="169"/>
      <c r="AT198" s="164" t="s">
        <v>147</v>
      </c>
      <c r="AU198" s="164" t="s">
        <v>87</v>
      </c>
      <c r="AV198" s="14" t="s">
        <v>143</v>
      </c>
      <c r="AW198" s="14" t="s">
        <v>35</v>
      </c>
      <c r="AX198" s="14" t="s">
        <v>81</v>
      </c>
      <c r="AY198" s="164" t="s">
        <v>135</v>
      </c>
    </row>
    <row r="199" spans="2:65" s="1" customFormat="1" ht="24.2" customHeight="1">
      <c r="B199" s="33"/>
      <c r="C199" s="132" t="s">
        <v>328</v>
      </c>
      <c r="D199" s="132" t="s">
        <v>138</v>
      </c>
      <c r="E199" s="133" t="s">
        <v>559</v>
      </c>
      <c r="F199" s="134" t="s">
        <v>560</v>
      </c>
      <c r="G199" s="135" t="s">
        <v>156</v>
      </c>
      <c r="H199" s="136">
        <v>6.125</v>
      </c>
      <c r="I199" s="137"/>
      <c r="J199" s="138">
        <f>ROUND(I199*H199,2)</f>
        <v>0</v>
      </c>
      <c r="K199" s="134" t="s">
        <v>142</v>
      </c>
      <c r="L199" s="33"/>
      <c r="M199" s="139" t="s">
        <v>19</v>
      </c>
      <c r="N199" s="140" t="s">
        <v>46</v>
      </c>
      <c r="P199" s="141">
        <f>O199*H199</f>
        <v>0</v>
      </c>
      <c r="Q199" s="141">
        <v>0</v>
      </c>
      <c r="R199" s="141">
        <f>Q199*H199</f>
        <v>0</v>
      </c>
      <c r="S199" s="141">
        <v>0.065</v>
      </c>
      <c r="T199" s="142">
        <f>S199*H199</f>
        <v>0.398125</v>
      </c>
      <c r="AR199" s="143" t="s">
        <v>143</v>
      </c>
      <c r="AT199" s="143" t="s">
        <v>138</v>
      </c>
      <c r="AU199" s="143" t="s">
        <v>87</v>
      </c>
      <c r="AY199" s="18" t="s">
        <v>135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87</v>
      </c>
      <c r="BK199" s="144">
        <f>ROUND(I199*H199,2)</f>
        <v>0</v>
      </c>
      <c r="BL199" s="18" t="s">
        <v>143</v>
      </c>
      <c r="BM199" s="143" t="s">
        <v>1002</v>
      </c>
    </row>
    <row r="200" spans="2:47" s="1" customFormat="1" ht="11.25">
      <c r="B200" s="33"/>
      <c r="D200" s="145" t="s">
        <v>145</v>
      </c>
      <c r="F200" s="146" t="s">
        <v>562</v>
      </c>
      <c r="I200" s="147"/>
      <c r="L200" s="33"/>
      <c r="M200" s="148"/>
      <c r="T200" s="54"/>
      <c r="AT200" s="18" t="s">
        <v>145</v>
      </c>
      <c r="AU200" s="18" t="s">
        <v>87</v>
      </c>
    </row>
    <row r="201" spans="2:51" s="12" customFormat="1" ht="11.25">
      <c r="B201" s="149"/>
      <c r="D201" s="150" t="s">
        <v>147</v>
      </c>
      <c r="E201" s="151" t="s">
        <v>19</v>
      </c>
      <c r="F201" s="152" t="s">
        <v>1003</v>
      </c>
      <c r="H201" s="151" t="s">
        <v>19</v>
      </c>
      <c r="I201" s="153"/>
      <c r="L201" s="149"/>
      <c r="M201" s="154"/>
      <c r="T201" s="155"/>
      <c r="AT201" s="151" t="s">
        <v>147</v>
      </c>
      <c r="AU201" s="151" t="s">
        <v>87</v>
      </c>
      <c r="AV201" s="12" t="s">
        <v>81</v>
      </c>
      <c r="AW201" s="12" t="s">
        <v>35</v>
      </c>
      <c r="AX201" s="12" t="s">
        <v>74</v>
      </c>
      <c r="AY201" s="151" t="s">
        <v>135</v>
      </c>
    </row>
    <row r="202" spans="2:51" s="13" customFormat="1" ht="11.25">
      <c r="B202" s="156"/>
      <c r="D202" s="150" t="s">
        <v>147</v>
      </c>
      <c r="E202" s="157" t="s">
        <v>19</v>
      </c>
      <c r="F202" s="158" t="s">
        <v>1004</v>
      </c>
      <c r="H202" s="159">
        <v>6.125</v>
      </c>
      <c r="I202" s="160"/>
      <c r="L202" s="156"/>
      <c r="M202" s="161"/>
      <c r="T202" s="162"/>
      <c r="AT202" s="157" t="s">
        <v>147</v>
      </c>
      <c r="AU202" s="157" t="s">
        <v>87</v>
      </c>
      <c r="AV202" s="13" t="s">
        <v>87</v>
      </c>
      <c r="AW202" s="13" t="s">
        <v>35</v>
      </c>
      <c r="AX202" s="13" t="s">
        <v>74</v>
      </c>
      <c r="AY202" s="157" t="s">
        <v>135</v>
      </c>
    </row>
    <row r="203" spans="2:51" s="14" customFormat="1" ht="11.25">
      <c r="B203" s="163"/>
      <c r="D203" s="150" t="s">
        <v>147</v>
      </c>
      <c r="E203" s="164" t="s">
        <v>19</v>
      </c>
      <c r="F203" s="165" t="s">
        <v>151</v>
      </c>
      <c r="H203" s="166">
        <v>6.125</v>
      </c>
      <c r="I203" s="167"/>
      <c r="L203" s="163"/>
      <c r="M203" s="168"/>
      <c r="T203" s="169"/>
      <c r="AT203" s="164" t="s">
        <v>147</v>
      </c>
      <c r="AU203" s="164" t="s">
        <v>87</v>
      </c>
      <c r="AV203" s="14" t="s">
        <v>143</v>
      </c>
      <c r="AW203" s="14" t="s">
        <v>35</v>
      </c>
      <c r="AX203" s="14" t="s">
        <v>81</v>
      </c>
      <c r="AY203" s="164" t="s">
        <v>135</v>
      </c>
    </row>
    <row r="204" spans="2:65" s="1" customFormat="1" ht="24.2" customHeight="1">
      <c r="B204" s="33"/>
      <c r="C204" s="132" t="s">
        <v>333</v>
      </c>
      <c r="D204" s="132" t="s">
        <v>138</v>
      </c>
      <c r="E204" s="133" t="s">
        <v>575</v>
      </c>
      <c r="F204" s="134" t="s">
        <v>576</v>
      </c>
      <c r="G204" s="135" t="s">
        <v>156</v>
      </c>
      <c r="H204" s="136">
        <v>2.2</v>
      </c>
      <c r="I204" s="137"/>
      <c r="J204" s="138">
        <f>ROUND(I204*H204,2)</f>
        <v>0</v>
      </c>
      <c r="K204" s="134" t="s">
        <v>142</v>
      </c>
      <c r="L204" s="33"/>
      <c r="M204" s="139" t="s">
        <v>19</v>
      </c>
      <c r="N204" s="140" t="s">
        <v>46</v>
      </c>
      <c r="P204" s="141">
        <f>O204*H204</f>
        <v>0</v>
      </c>
      <c r="Q204" s="141">
        <v>0</v>
      </c>
      <c r="R204" s="141">
        <f>Q204*H204</f>
        <v>0</v>
      </c>
      <c r="S204" s="141">
        <v>0.063</v>
      </c>
      <c r="T204" s="142">
        <f>S204*H204</f>
        <v>0.1386</v>
      </c>
      <c r="AR204" s="143" t="s">
        <v>143</v>
      </c>
      <c r="AT204" s="143" t="s">
        <v>138</v>
      </c>
      <c r="AU204" s="143" t="s">
        <v>87</v>
      </c>
      <c r="AY204" s="18" t="s">
        <v>135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87</v>
      </c>
      <c r="BK204" s="144">
        <f>ROUND(I204*H204,2)</f>
        <v>0</v>
      </c>
      <c r="BL204" s="18" t="s">
        <v>143</v>
      </c>
      <c r="BM204" s="143" t="s">
        <v>1005</v>
      </c>
    </row>
    <row r="205" spans="2:47" s="1" customFormat="1" ht="11.25">
      <c r="B205" s="33"/>
      <c r="D205" s="145" t="s">
        <v>145</v>
      </c>
      <c r="F205" s="146" t="s">
        <v>578</v>
      </c>
      <c r="I205" s="147"/>
      <c r="L205" s="33"/>
      <c r="M205" s="148"/>
      <c r="T205" s="54"/>
      <c r="AT205" s="18" t="s">
        <v>145</v>
      </c>
      <c r="AU205" s="18" t="s">
        <v>87</v>
      </c>
    </row>
    <row r="206" spans="2:51" s="12" customFormat="1" ht="11.25">
      <c r="B206" s="149"/>
      <c r="D206" s="150" t="s">
        <v>147</v>
      </c>
      <c r="E206" s="151" t="s">
        <v>19</v>
      </c>
      <c r="F206" s="152" t="s">
        <v>1006</v>
      </c>
      <c r="H206" s="151" t="s">
        <v>19</v>
      </c>
      <c r="I206" s="153"/>
      <c r="L206" s="149"/>
      <c r="M206" s="154"/>
      <c r="T206" s="155"/>
      <c r="AT206" s="151" t="s">
        <v>147</v>
      </c>
      <c r="AU206" s="151" t="s">
        <v>87</v>
      </c>
      <c r="AV206" s="12" t="s">
        <v>81</v>
      </c>
      <c r="AW206" s="12" t="s">
        <v>35</v>
      </c>
      <c r="AX206" s="12" t="s">
        <v>74</v>
      </c>
      <c r="AY206" s="151" t="s">
        <v>135</v>
      </c>
    </row>
    <row r="207" spans="2:51" s="13" customFormat="1" ht="11.25">
      <c r="B207" s="156"/>
      <c r="D207" s="150" t="s">
        <v>147</v>
      </c>
      <c r="E207" s="157" t="s">
        <v>19</v>
      </c>
      <c r="F207" s="158" t="s">
        <v>1007</v>
      </c>
      <c r="H207" s="159">
        <v>2.2</v>
      </c>
      <c r="I207" s="160"/>
      <c r="L207" s="156"/>
      <c r="M207" s="161"/>
      <c r="T207" s="162"/>
      <c r="AT207" s="157" t="s">
        <v>147</v>
      </c>
      <c r="AU207" s="157" t="s">
        <v>87</v>
      </c>
      <c r="AV207" s="13" t="s">
        <v>87</v>
      </c>
      <c r="AW207" s="13" t="s">
        <v>35</v>
      </c>
      <c r="AX207" s="13" t="s">
        <v>74</v>
      </c>
      <c r="AY207" s="157" t="s">
        <v>135</v>
      </c>
    </row>
    <row r="208" spans="2:51" s="14" customFormat="1" ht="11.25">
      <c r="B208" s="163"/>
      <c r="D208" s="150" t="s">
        <v>147</v>
      </c>
      <c r="E208" s="164" t="s">
        <v>19</v>
      </c>
      <c r="F208" s="165" t="s">
        <v>151</v>
      </c>
      <c r="H208" s="166">
        <v>2.2</v>
      </c>
      <c r="I208" s="167"/>
      <c r="L208" s="163"/>
      <c r="M208" s="168"/>
      <c r="T208" s="169"/>
      <c r="AT208" s="164" t="s">
        <v>147</v>
      </c>
      <c r="AU208" s="164" t="s">
        <v>87</v>
      </c>
      <c r="AV208" s="14" t="s">
        <v>143</v>
      </c>
      <c r="AW208" s="14" t="s">
        <v>35</v>
      </c>
      <c r="AX208" s="14" t="s">
        <v>81</v>
      </c>
      <c r="AY208" s="164" t="s">
        <v>135</v>
      </c>
    </row>
    <row r="209" spans="2:65" s="1" customFormat="1" ht="24.2" customHeight="1">
      <c r="B209" s="33"/>
      <c r="C209" s="132" t="s">
        <v>351</v>
      </c>
      <c r="D209" s="132" t="s">
        <v>138</v>
      </c>
      <c r="E209" s="133" t="s">
        <v>582</v>
      </c>
      <c r="F209" s="134" t="s">
        <v>583</v>
      </c>
      <c r="G209" s="135" t="s">
        <v>156</v>
      </c>
      <c r="H209" s="136">
        <v>94.508</v>
      </c>
      <c r="I209" s="137"/>
      <c r="J209" s="138">
        <f>ROUND(I209*H209,2)</f>
        <v>0</v>
      </c>
      <c r="K209" s="134" t="s">
        <v>142</v>
      </c>
      <c r="L209" s="33"/>
      <c r="M209" s="139" t="s">
        <v>19</v>
      </c>
      <c r="N209" s="140" t="s">
        <v>46</v>
      </c>
      <c r="P209" s="141">
        <f>O209*H209</f>
        <v>0</v>
      </c>
      <c r="Q209" s="141">
        <v>0</v>
      </c>
      <c r="R209" s="141">
        <f>Q209*H209</f>
        <v>0</v>
      </c>
      <c r="S209" s="141">
        <v>0.005</v>
      </c>
      <c r="T209" s="142">
        <f>S209*H209</f>
        <v>0.47253999999999996</v>
      </c>
      <c r="AR209" s="143" t="s">
        <v>143</v>
      </c>
      <c r="AT209" s="143" t="s">
        <v>138</v>
      </c>
      <c r="AU209" s="143" t="s">
        <v>87</v>
      </c>
      <c r="AY209" s="18" t="s">
        <v>135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87</v>
      </c>
      <c r="BK209" s="144">
        <f>ROUND(I209*H209,2)</f>
        <v>0</v>
      </c>
      <c r="BL209" s="18" t="s">
        <v>143</v>
      </c>
      <c r="BM209" s="143" t="s">
        <v>1008</v>
      </c>
    </row>
    <row r="210" spans="2:47" s="1" customFormat="1" ht="11.25">
      <c r="B210" s="33"/>
      <c r="D210" s="145" t="s">
        <v>145</v>
      </c>
      <c r="F210" s="146" t="s">
        <v>585</v>
      </c>
      <c r="I210" s="147"/>
      <c r="L210" s="33"/>
      <c r="M210" s="148"/>
      <c r="T210" s="54"/>
      <c r="AT210" s="18" t="s">
        <v>145</v>
      </c>
      <c r="AU210" s="18" t="s">
        <v>87</v>
      </c>
    </row>
    <row r="211" spans="2:51" s="12" customFormat="1" ht="11.25">
      <c r="B211" s="149"/>
      <c r="D211" s="150" t="s">
        <v>147</v>
      </c>
      <c r="E211" s="151" t="s">
        <v>19</v>
      </c>
      <c r="F211" s="152" t="s">
        <v>952</v>
      </c>
      <c r="H211" s="151" t="s">
        <v>19</v>
      </c>
      <c r="I211" s="153"/>
      <c r="L211" s="149"/>
      <c r="M211" s="154"/>
      <c r="T211" s="155"/>
      <c r="AT211" s="151" t="s">
        <v>147</v>
      </c>
      <c r="AU211" s="151" t="s">
        <v>87</v>
      </c>
      <c r="AV211" s="12" t="s">
        <v>81</v>
      </c>
      <c r="AW211" s="12" t="s">
        <v>35</v>
      </c>
      <c r="AX211" s="12" t="s">
        <v>74</v>
      </c>
      <c r="AY211" s="151" t="s">
        <v>135</v>
      </c>
    </row>
    <row r="212" spans="2:51" s="13" customFormat="1" ht="11.25">
      <c r="B212" s="156"/>
      <c r="D212" s="150" t="s">
        <v>147</v>
      </c>
      <c r="E212" s="157" t="s">
        <v>19</v>
      </c>
      <c r="F212" s="158" t="s">
        <v>953</v>
      </c>
      <c r="H212" s="159">
        <v>93.1</v>
      </c>
      <c r="I212" s="160"/>
      <c r="L212" s="156"/>
      <c r="M212" s="161"/>
      <c r="T212" s="162"/>
      <c r="AT212" s="157" t="s">
        <v>147</v>
      </c>
      <c r="AU212" s="157" t="s">
        <v>87</v>
      </c>
      <c r="AV212" s="13" t="s">
        <v>87</v>
      </c>
      <c r="AW212" s="13" t="s">
        <v>35</v>
      </c>
      <c r="AX212" s="13" t="s">
        <v>74</v>
      </c>
      <c r="AY212" s="157" t="s">
        <v>135</v>
      </c>
    </row>
    <row r="213" spans="2:51" s="13" customFormat="1" ht="11.25">
      <c r="B213" s="156"/>
      <c r="D213" s="150" t="s">
        <v>147</v>
      </c>
      <c r="E213" s="157" t="s">
        <v>19</v>
      </c>
      <c r="F213" s="158" t="s">
        <v>954</v>
      </c>
      <c r="H213" s="159">
        <v>4.2</v>
      </c>
      <c r="I213" s="160"/>
      <c r="L213" s="156"/>
      <c r="M213" s="161"/>
      <c r="T213" s="162"/>
      <c r="AT213" s="157" t="s">
        <v>147</v>
      </c>
      <c r="AU213" s="157" t="s">
        <v>87</v>
      </c>
      <c r="AV213" s="13" t="s">
        <v>87</v>
      </c>
      <c r="AW213" s="13" t="s">
        <v>35</v>
      </c>
      <c r="AX213" s="13" t="s">
        <v>74</v>
      </c>
      <c r="AY213" s="157" t="s">
        <v>135</v>
      </c>
    </row>
    <row r="214" spans="2:51" s="13" customFormat="1" ht="11.25">
      <c r="B214" s="156"/>
      <c r="D214" s="150" t="s">
        <v>147</v>
      </c>
      <c r="E214" s="157" t="s">
        <v>19</v>
      </c>
      <c r="F214" s="158" t="s">
        <v>955</v>
      </c>
      <c r="H214" s="159">
        <v>4.02</v>
      </c>
      <c r="I214" s="160"/>
      <c r="L214" s="156"/>
      <c r="M214" s="161"/>
      <c r="T214" s="162"/>
      <c r="AT214" s="157" t="s">
        <v>147</v>
      </c>
      <c r="AU214" s="157" t="s">
        <v>87</v>
      </c>
      <c r="AV214" s="13" t="s">
        <v>87</v>
      </c>
      <c r="AW214" s="13" t="s">
        <v>35</v>
      </c>
      <c r="AX214" s="13" t="s">
        <v>74</v>
      </c>
      <c r="AY214" s="157" t="s">
        <v>135</v>
      </c>
    </row>
    <row r="215" spans="2:51" s="12" customFormat="1" ht="11.25">
      <c r="B215" s="149"/>
      <c r="D215" s="150" t="s">
        <v>147</v>
      </c>
      <c r="E215" s="151" t="s">
        <v>19</v>
      </c>
      <c r="F215" s="152" t="s">
        <v>956</v>
      </c>
      <c r="H215" s="151" t="s">
        <v>19</v>
      </c>
      <c r="I215" s="153"/>
      <c r="L215" s="149"/>
      <c r="M215" s="154"/>
      <c r="T215" s="155"/>
      <c r="AT215" s="151" t="s">
        <v>147</v>
      </c>
      <c r="AU215" s="151" t="s">
        <v>87</v>
      </c>
      <c r="AV215" s="12" t="s">
        <v>81</v>
      </c>
      <c r="AW215" s="12" t="s">
        <v>35</v>
      </c>
      <c r="AX215" s="12" t="s">
        <v>74</v>
      </c>
      <c r="AY215" s="151" t="s">
        <v>135</v>
      </c>
    </row>
    <row r="216" spans="2:51" s="13" customFormat="1" ht="11.25">
      <c r="B216" s="156"/>
      <c r="D216" s="150" t="s">
        <v>147</v>
      </c>
      <c r="E216" s="157" t="s">
        <v>19</v>
      </c>
      <c r="F216" s="158" t="s">
        <v>957</v>
      </c>
      <c r="H216" s="159">
        <v>-1.8</v>
      </c>
      <c r="I216" s="160"/>
      <c r="L216" s="156"/>
      <c r="M216" s="161"/>
      <c r="T216" s="162"/>
      <c r="AT216" s="157" t="s">
        <v>147</v>
      </c>
      <c r="AU216" s="157" t="s">
        <v>87</v>
      </c>
      <c r="AV216" s="13" t="s">
        <v>87</v>
      </c>
      <c r="AW216" s="13" t="s">
        <v>35</v>
      </c>
      <c r="AX216" s="13" t="s">
        <v>74</v>
      </c>
      <c r="AY216" s="157" t="s">
        <v>135</v>
      </c>
    </row>
    <row r="217" spans="2:51" s="13" customFormat="1" ht="11.25">
      <c r="B217" s="156"/>
      <c r="D217" s="150" t="s">
        <v>147</v>
      </c>
      <c r="E217" s="157" t="s">
        <v>19</v>
      </c>
      <c r="F217" s="158" t="s">
        <v>958</v>
      </c>
      <c r="H217" s="159">
        <v>-6.125</v>
      </c>
      <c r="I217" s="160"/>
      <c r="L217" s="156"/>
      <c r="M217" s="161"/>
      <c r="T217" s="162"/>
      <c r="AT217" s="157" t="s">
        <v>147</v>
      </c>
      <c r="AU217" s="157" t="s">
        <v>87</v>
      </c>
      <c r="AV217" s="13" t="s">
        <v>87</v>
      </c>
      <c r="AW217" s="13" t="s">
        <v>35</v>
      </c>
      <c r="AX217" s="13" t="s">
        <v>74</v>
      </c>
      <c r="AY217" s="157" t="s">
        <v>135</v>
      </c>
    </row>
    <row r="218" spans="2:51" s="12" customFormat="1" ht="11.25">
      <c r="B218" s="149"/>
      <c r="D218" s="150" t="s">
        <v>147</v>
      </c>
      <c r="E218" s="151" t="s">
        <v>19</v>
      </c>
      <c r="F218" s="152" t="s">
        <v>959</v>
      </c>
      <c r="H218" s="151" t="s">
        <v>19</v>
      </c>
      <c r="I218" s="153"/>
      <c r="L218" s="149"/>
      <c r="M218" s="154"/>
      <c r="T218" s="155"/>
      <c r="AT218" s="151" t="s">
        <v>147</v>
      </c>
      <c r="AU218" s="151" t="s">
        <v>87</v>
      </c>
      <c r="AV218" s="12" t="s">
        <v>81</v>
      </c>
      <c r="AW218" s="12" t="s">
        <v>35</v>
      </c>
      <c r="AX218" s="12" t="s">
        <v>74</v>
      </c>
      <c r="AY218" s="151" t="s">
        <v>135</v>
      </c>
    </row>
    <row r="219" spans="2:51" s="13" customFormat="1" ht="11.25">
      <c r="B219" s="156"/>
      <c r="D219" s="150" t="s">
        <v>147</v>
      </c>
      <c r="E219" s="157" t="s">
        <v>19</v>
      </c>
      <c r="F219" s="158" t="s">
        <v>960</v>
      </c>
      <c r="H219" s="159">
        <v>0.613</v>
      </c>
      <c r="I219" s="160"/>
      <c r="L219" s="156"/>
      <c r="M219" s="161"/>
      <c r="T219" s="162"/>
      <c r="AT219" s="157" t="s">
        <v>147</v>
      </c>
      <c r="AU219" s="157" t="s">
        <v>87</v>
      </c>
      <c r="AV219" s="13" t="s">
        <v>87</v>
      </c>
      <c r="AW219" s="13" t="s">
        <v>35</v>
      </c>
      <c r="AX219" s="13" t="s">
        <v>74</v>
      </c>
      <c r="AY219" s="157" t="s">
        <v>135</v>
      </c>
    </row>
    <row r="220" spans="2:51" s="13" customFormat="1" ht="11.25">
      <c r="B220" s="156"/>
      <c r="D220" s="150" t="s">
        <v>147</v>
      </c>
      <c r="E220" s="157" t="s">
        <v>19</v>
      </c>
      <c r="F220" s="158" t="s">
        <v>961</v>
      </c>
      <c r="H220" s="159">
        <v>0.5</v>
      </c>
      <c r="I220" s="160"/>
      <c r="L220" s="156"/>
      <c r="M220" s="161"/>
      <c r="T220" s="162"/>
      <c r="AT220" s="157" t="s">
        <v>147</v>
      </c>
      <c r="AU220" s="157" t="s">
        <v>87</v>
      </c>
      <c r="AV220" s="13" t="s">
        <v>87</v>
      </c>
      <c r="AW220" s="13" t="s">
        <v>35</v>
      </c>
      <c r="AX220" s="13" t="s">
        <v>74</v>
      </c>
      <c r="AY220" s="157" t="s">
        <v>135</v>
      </c>
    </row>
    <row r="221" spans="2:51" s="14" customFormat="1" ht="11.25">
      <c r="B221" s="163"/>
      <c r="D221" s="150" t="s">
        <v>147</v>
      </c>
      <c r="E221" s="164" t="s">
        <v>19</v>
      </c>
      <c r="F221" s="165" t="s">
        <v>151</v>
      </c>
      <c r="H221" s="166">
        <v>94.508</v>
      </c>
      <c r="I221" s="167"/>
      <c r="L221" s="163"/>
      <c r="M221" s="168"/>
      <c r="T221" s="169"/>
      <c r="AT221" s="164" t="s">
        <v>147</v>
      </c>
      <c r="AU221" s="164" t="s">
        <v>87</v>
      </c>
      <c r="AV221" s="14" t="s">
        <v>143</v>
      </c>
      <c r="AW221" s="14" t="s">
        <v>35</v>
      </c>
      <c r="AX221" s="14" t="s">
        <v>81</v>
      </c>
      <c r="AY221" s="164" t="s">
        <v>135</v>
      </c>
    </row>
    <row r="222" spans="2:65" s="1" customFormat="1" ht="21.75" customHeight="1">
      <c r="B222" s="33"/>
      <c r="C222" s="132" t="s">
        <v>363</v>
      </c>
      <c r="D222" s="132" t="s">
        <v>138</v>
      </c>
      <c r="E222" s="133" t="s">
        <v>1009</v>
      </c>
      <c r="F222" s="134" t="s">
        <v>1010</v>
      </c>
      <c r="G222" s="135" t="s">
        <v>213</v>
      </c>
      <c r="H222" s="136">
        <v>18.77</v>
      </c>
      <c r="I222" s="137"/>
      <c r="J222" s="138">
        <f>ROUND(I222*H222,2)</f>
        <v>0</v>
      </c>
      <c r="K222" s="134" t="s">
        <v>19</v>
      </c>
      <c r="L222" s="33"/>
      <c r="M222" s="139" t="s">
        <v>19</v>
      </c>
      <c r="N222" s="140" t="s">
        <v>46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143</v>
      </c>
      <c r="AT222" s="143" t="s">
        <v>138</v>
      </c>
      <c r="AU222" s="143" t="s">
        <v>87</v>
      </c>
      <c r="AY222" s="18" t="s">
        <v>135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8" t="s">
        <v>87</v>
      </c>
      <c r="BK222" s="144">
        <f>ROUND(I222*H222,2)</f>
        <v>0</v>
      </c>
      <c r="BL222" s="18" t="s">
        <v>143</v>
      </c>
      <c r="BM222" s="143" t="s">
        <v>1011</v>
      </c>
    </row>
    <row r="223" spans="2:47" s="1" customFormat="1" ht="39">
      <c r="B223" s="33"/>
      <c r="D223" s="150" t="s">
        <v>239</v>
      </c>
      <c r="F223" s="177" t="s">
        <v>1012</v>
      </c>
      <c r="I223" s="147"/>
      <c r="L223" s="33"/>
      <c r="M223" s="148"/>
      <c r="T223" s="54"/>
      <c r="AT223" s="18" t="s">
        <v>239</v>
      </c>
      <c r="AU223" s="18" t="s">
        <v>87</v>
      </c>
    </row>
    <row r="224" spans="2:51" s="12" customFormat="1" ht="11.25">
      <c r="B224" s="149"/>
      <c r="D224" s="150" t="s">
        <v>147</v>
      </c>
      <c r="E224" s="151" t="s">
        <v>19</v>
      </c>
      <c r="F224" s="152" t="s">
        <v>1013</v>
      </c>
      <c r="H224" s="151" t="s">
        <v>19</v>
      </c>
      <c r="I224" s="153"/>
      <c r="L224" s="149"/>
      <c r="M224" s="154"/>
      <c r="T224" s="155"/>
      <c r="AT224" s="151" t="s">
        <v>147</v>
      </c>
      <c r="AU224" s="151" t="s">
        <v>87</v>
      </c>
      <c r="AV224" s="12" t="s">
        <v>81</v>
      </c>
      <c r="AW224" s="12" t="s">
        <v>35</v>
      </c>
      <c r="AX224" s="12" t="s">
        <v>74</v>
      </c>
      <c r="AY224" s="151" t="s">
        <v>135</v>
      </c>
    </row>
    <row r="225" spans="2:51" s="13" customFormat="1" ht="11.25">
      <c r="B225" s="156"/>
      <c r="D225" s="150" t="s">
        <v>147</v>
      </c>
      <c r="E225" s="157" t="s">
        <v>19</v>
      </c>
      <c r="F225" s="158" t="s">
        <v>1014</v>
      </c>
      <c r="H225" s="159">
        <v>18.77</v>
      </c>
      <c r="I225" s="160"/>
      <c r="L225" s="156"/>
      <c r="M225" s="161"/>
      <c r="T225" s="162"/>
      <c r="AT225" s="157" t="s">
        <v>147</v>
      </c>
      <c r="AU225" s="157" t="s">
        <v>87</v>
      </c>
      <c r="AV225" s="13" t="s">
        <v>87</v>
      </c>
      <c r="AW225" s="13" t="s">
        <v>35</v>
      </c>
      <c r="AX225" s="13" t="s">
        <v>74</v>
      </c>
      <c r="AY225" s="157" t="s">
        <v>135</v>
      </c>
    </row>
    <row r="226" spans="2:51" s="14" customFormat="1" ht="11.25">
      <c r="B226" s="163"/>
      <c r="D226" s="150" t="s">
        <v>147</v>
      </c>
      <c r="E226" s="164" t="s">
        <v>19</v>
      </c>
      <c r="F226" s="165" t="s">
        <v>151</v>
      </c>
      <c r="H226" s="166">
        <v>18.77</v>
      </c>
      <c r="I226" s="167"/>
      <c r="L226" s="163"/>
      <c r="M226" s="168"/>
      <c r="T226" s="169"/>
      <c r="AT226" s="164" t="s">
        <v>147</v>
      </c>
      <c r="AU226" s="164" t="s">
        <v>87</v>
      </c>
      <c r="AV226" s="14" t="s">
        <v>143</v>
      </c>
      <c r="AW226" s="14" t="s">
        <v>35</v>
      </c>
      <c r="AX226" s="14" t="s">
        <v>81</v>
      </c>
      <c r="AY226" s="164" t="s">
        <v>135</v>
      </c>
    </row>
    <row r="227" spans="2:65" s="1" customFormat="1" ht="16.5" customHeight="1">
      <c r="B227" s="33"/>
      <c r="C227" s="132" t="s">
        <v>7</v>
      </c>
      <c r="D227" s="132" t="s">
        <v>138</v>
      </c>
      <c r="E227" s="133" t="s">
        <v>1015</v>
      </c>
      <c r="F227" s="134" t="s">
        <v>1016</v>
      </c>
      <c r="G227" s="135" t="s">
        <v>486</v>
      </c>
      <c r="H227" s="136">
        <v>20</v>
      </c>
      <c r="I227" s="137"/>
      <c r="J227" s="138">
        <f>ROUND(I227*H227,2)</f>
        <v>0</v>
      </c>
      <c r="K227" s="134" t="s">
        <v>19</v>
      </c>
      <c r="L227" s="33"/>
      <c r="M227" s="139" t="s">
        <v>19</v>
      </c>
      <c r="N227" s="140" t="s">
        <v>46</v>
      </c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AR227" s="143" t="s">
        <v>143</v>
      </c>
      <c r="AT227" s="143" t="s">
        <v>138</v>
      </c>
      <c r="AU227" s="143" t="s">
        <v>87</v>
      </c>
      <c r="AY227" s="18" t="s">
        <v>135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87</v>
      </c>
      <c r="BK227" s="144">
        <f>ROUND(I227*H227,2)</f>
        <v>0</v>
      </c>
      <c r="BL227" s="18" t="s">
        <v>143</v>
      </c>
      <c r="BM227" s="143" t="s">
        <v>1017</v>
      </c>
    </row>
    <row r="228" spans="2:51" s="13" customFormat="1" ht="11.25">
      <c r="B228" s="156"/>
      <c r="D228" s="150" t="s">
        <v>147</v>
      </c>
      <c r="E228" s="157" t="s">
        <v>19</v>
      </c>
      <c r="F228" s="158" t="s">
        <v>1018</v>
      </c>
      <c r="H228" s="159">
        <v>20</v>
      </c>
      <c r="I228" s="160"/>
      <c r="L228" s="156"/>
      <c r="M228" s="161"/>
      <c r="T228" s="162"/>
      <c r="AT228" s="157" t="s">
        <v>147</v>
      </c>
      <c r="AU228" s="157" t="s">
        <v>87</v>
      </c>
      <c r="AV228" s="13" t="s">
        <v>87</v>
      </c>
      <c r="AW228" s="13" t="s">
        <v>35</v>
      </c>
      <c r="AX228" s="13" t="s">
        <v>74</v>
      </c>
      <c r="AY228" s="157" t="s">
        <v>135</v>
      </c>
    </row>
    <row r="229" spans="2:51" s="14" customFormat="1" ht="11.25">
      <c r="B229" s="163"/>
      <c r="D229" s="150" t="s">
        <v>147</v>
      </c>
      <c r="E229" s="164" t="s">
        <v>19</v>
      </c>
      <c r="F229" s="165" t="s">
        <v>151</v>
      </c>
      <c r="H229" s="166">
        <v>20</v>
      </c>
      <c r="I229" s="167"/>
      <c r="L229" s="163"/>
      <c r="M229" s="168"/>
      <c r="T229" s="169"/>
      <c r="AT229" s="164" t="s">
        <v>147</v>
      </c>
      <c r="AU229" s="164" t="s">
        <v>87</v>
      </c>
      <c r="AV229" s="14" t="s">
        <v>143</v>
      </c>
      <c r="AW229" s="14" t="s">
        <v>35</v>
      </c>
      <c r="AX229" s="14" t="s">
        <v>81</v>
      </c>
      <c r="AY229" s="164" t="s">
        <v>135</v>
      </c>
    </row>
    <row r="230" spans="2:65" s="1" customFormat="1" ht="16.5" customHeight="1">
      <c r="B230" s="33"/>
      <c r="C230" s="132" t="s">
        <v>372</v>
      </c>
      <c r="D230" s="132" t="s">
        <v>138</v>
      </c>
      <c r="E230" s="133" t="s">
        <v>1019</v>
      </c>
      <c r="F230" s="134" t="s">
        <v>1020</v>
      </c>
      <c r="G230" s="135" t="s">
        <v>213</v>
      </c>
      <c r="H230" s="136">
        <v>18.77</v>
      </c>
      <c r="I230" s="137"/>
      <c r="J230" s="138">
        <f>ROUND(I230*H230,2)</f>
        <v>0</v>
      </c>
      <c r="K230" s="134" t="s">
        <v>19</v>
      </c>
      <c r="L230" s="33"/>
      <c r="M230" s="139" t="s">
        <v>19</v>
      </c>
      <c r="N230" s="140" t="s">
        <v>46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143</v>
      </c>
      <c r="AT230" s="143" t="s">
        <v>138</v>
      </c>
      <c r="AU230" s="143" t="s">
        <v>87</v>
      </c>
      <c r="AY230" s="18" t="s">
        <v>135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87</v>
      </c>
      <c r="BK230" s="144">
        <f>ROUND(I230*H230,2)</f>
        <v>0</v>
      </c>
      <c r="BL230" s="18" t="s">
        <v>143</v>
      </c>
      <c r="BM230" s="143" t="s">
        <v>1021</v>
      </c>
    </row>
    <row r="231" spans="2:65" s="1" customFormat="1" ht="24.2" customHeight="1">
      <c r="B231" s="33"/>
      <c r="C231" s="132" t="s">
        <v>377</v>
      </c>
      <c r="D231" s="132" t="s">
        <v>138</v>
      </c>
      <c r="E231" s="133" t="s">
        <v>1022</v>
      </c>
      <c r="F231" s="134" t="s">
        <v>1023</v>
      </c>
      <c r="G231" s="135" t="s">
        <v>486</v>
      </c>
      <c r="H231" s="136">
        <v>20</v>
      </c>
      <c r="I231" s="137"/>
      <c r="J231" s="138">
        <f>ROUND(I231*H231,2)</f>
        <v>0</v>
      </c>
      <c r="K231" s="134" t="s">
        <v>142</v>
      </c>
      <c r="L231" s="33"/>
      <c r="M231" s="139" t="s">
        <v>19</v>
      </c>
      <c r="N231" s="140" t="s">
        <v>46</v>
      </c>
      <c r="P231" s="141">
        <f>O231*H231</f>
        <v>0</v>
      </c>
      <c r="Q231" s="141">
        <v>0.0216</v>
      </c>
      <c r="R231" s="141">
        <f>Q231*H231</f>
        <v>0.43200000000000005</v>
      </c>
      <c r="S231" s="141">
        <v>0</v>
      </c>
      <c r="T231" s="142">
        <f>S231*H231</f>
        <v>0</v>
      </c>
      <c r="AR231" s="143" t="s">
        <v>143</v>
      </c>
      <c r="AT231" s="143" t="s">
        <v>138</v>
      </c>
      <c r="AU231" s="143" t="s">
        <v>87</v>
      </c>
      <c r="AY231" s="18" t="s">
        <v>135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8" t="s">
        <v>87</v>
      </c>
      <c r="BK231" s="144">
        <f>ROUND(I231*H231,2)</f>
        <v>0</v>
      </c>
      <c r="BL231" s="18" t="s">
        <v>143</v>
      </c>
      <c r="BM231" s="143" t="s">
        <v>1024</v>
      </c>
    </row>
    <row r="232" spans="2:47" s="1" customFormat="1" ht="11.25">
      <c r="B232" s="33"/>
      <c r="D232" s="145" t="s">
        <v>145</v>
      </c>
      <c r="F232" s="146" t="s">
        <v>1025</v>
      </c>
      <c r="I232" s="147"/>
      <c r="L232" s="33"/>
      <c r="M232" s="148"/>
      <c r="T232" s="54"/>
      <c r="AT232" s="18" t="s">
        <v>145</v>
      </c>
      <c r="AU232" s="18" t="s">
        <v>87</v>
      </c>
    </row>
    <row r="233" spans="2:47" s="1" customFormat="1" ht="19.5">
      <c r="B233" s="33"/>
      <c r="D233" s="150" t="s">
        <v>239</v>
      </c>
      <c r="F233" s="177" t="s">
        <v>1026</v>
      </c>
      <c r="I233" s="147"/>
      <c r="L233" s="33"/>
      <c r="M233" s="148"/>
      <c r="T233" s="54"/>
      <c r="AT233" s="18" t="s">
        <v>239</v>
      </c>
      <c r="AU233" s="18" t="s">
        <v>87</v>
      </c>
    </row>
    <row r="234" spans="2:51" s="12" customFormat="1" ht="11.25">
      <c r="B234" s="149"/>
      <c r="D234" s="150" t="s">
        <v>147</v>
      </c>
      <c r="E234" s="151" t="s">
        <v>19</v>
      </c>
      <c r="F234" s="152" t="s">
        <v>1027</v>
      </c>
      <c r="H234" s="151" t="s">
        <v>19</v>
      </c>
      <c r="I234" s="153"/>
      <c r="L234" s="149"/>
      <c r="M234" s="154"/>
      <c r="T234" s="155"/>
      <c r="AT234" s="151" t="s">
        <v>147</v>
      </c>
      <c r="AU234" s="151" t="s">
        <v>87</v>
      </c>
      <c r="AV234" s="12" t="s">
        <v>81</v>
      </c>
      <c r="AW234" s="12" t="s">
        <v>35</v>
      </c>
      <c r="AX234" s="12" t="s">
        <v>74</v>
      </c>
      <c r="AY234" s="151" t="s">
        <v>135</v>
      </c>
    </row>
    <row r="235" spans="2:51" s="13" customFormat="1" ht="11.25">
      <c r="B235" s="156"/>
      <c r="D235" s="150" t="s">
        <v>147</v>
      </c>
      <c r="E235" s="157" t="s">
        <v>19</v>
      </c>
      <c r="F235" s="158" t="s">
        <v>1028</v>
      </c>
      <c r="H235" s="159">
        <v>20</v>
      </c>
      <c r="I235" s="160"/>
      <c r="L235" s="156"/>
      <c r="M235" s="161"/>
      <c r="T235" s="162"/>
      <c r="AT235" s="157" t="s">
        <v>147</v>
      </c>
      <c r="AU235" s="157" t="s">
        <v>87</v>
      </c>
      <c r="AV235" s="13" t="s">
        <v>87</v>
      </c>
      <c r="AW235" s="13" t="s">
        <v>35</v>
      </c>
      <c r="AX235" s="13" t="s">
        <v>74</v>
      </c>
      <c r="AY235" s="157" t="s">
        <v>135</v>
      </c>
    </row>
    <row r="236" spans="2:51" s="14" customFormat="1" ht="11.25">
      <c r="B236" s="163"/>
      <c r="D236" s="150" t="s">
        <v>147</v>
      </c>
      <c r="E236" s="164" t="s">
        <v>19</v>
      </c>
      <c r="F236" s="165" t="s">
        <v>151</v>
      </c>
      <c r="H236" s="166">
        <v>20</v>
      </c>
      <c r="I236" s="167"/>
      <c r="L236" s="163"/>
      <c r="M236" s="168"/>
      <c r="T236" s="169"/>
      <c r="AT236" s="164" t="s">
        <v>147</v>
      </c>
      <c r="AU236" s="164" t="s">
        <v>87</v>
      </c>
      <c r="AV236" s="14" t="s">
        <v>143</v>
      </c>
      <c r="AW236" s="14" t="s">
        <v>35</v>
      </c>
      <c r="AX236" s="14" t="s">
        <v>81</v>
      </c>
      <c r="AY236" s="164" t="s">
        <v>135</v>
      </c>
    </row>
    <row r="237" spans="2:65" s="1" customFormat="1" ht="21.75" customHeight="1">
      <c r="B237" s="33"/>
      <c r="C237" s="132" t="s">
        <v>382</v>
      </c>
      <c r="D237" s="132" t="s">
        <v>138</v>
      </c>
      <c r="E237" s="133" t="s">
        <v>1029</v>
      </c>
      <c r="F237" s="134" t="s">
        <v>1030</v>
      </c>
      <c r="G237" s="135" t="s">
        <v>213</v>
      </c>
      <c r="H237" s="136">
        <v>18.77</v>
      </c>
      <c r="I237" s="137"/>
      <c r="J237" s="138">
        <f>ROUND(I237*H237,2)</f>
        <v>0</v>
      </c>
      <c r="K237" s="134" t="s">
        <v>19</v>
      </c>
      <c r="L237" s="33"/>
      <c r="M237" s="139" t="s">
        <v>19</v>
      </c>
      <c r="N237" s="140" t="s">
        <v>46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143</v>
      </c>
      <c r="AT237" s="143" t="s">
        <v>138</v>
      </c>
      <c r="AU237" s="143" t="s">
        <v>87</v>
      </c>
      <c r="AY237" s="18" t="s">
        <v>135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87</v>
      </c>
      <c r="BK237" s="144">
        <f>ROUND(I237*H237,2)</f>
        <v>0</v>
      </c>
      <c r="BL237" s="18" t="s">
        <v>143</v>
      </c>
      <c r="BM237" s="143" t="s">
        <v>1031</v>
      </c>
    </row>
    <row r="238" spans="2:65" s="1" customFormat="1" ht="16.5" customHeight="1">
      <c r="B238" s="33"/>
      <c r="C238" s="132" t="s">
        <v>389</v>
      </c>
      <c r="D238" s="132" t="s">
        <v>138</v>
      </c>
      <c r="E238" s="133" t="s">
        <v>1032</v>
      </c>
      <c r="F238" s="134" t="s">
        <v>1033</v>
      </c>
      <c r="G238" s="135" t="s">
        <v>156</v>
      </c>
      <c r="H238" s="136">
        <v>9.1</v>
      </c>
      <c r="I238" s="137"/>
      <c r="J238" s="138">
        <f>ROUND(I238*H238,2)</f>
        <v>0</v>
      </c>
      <c r="K238" s="134" t="s">
        <v>142</v>
      </c>
      <c r="L238" s="33"/>
      <c r="M238" s="139" t="s">
        <v>19</v>
      </c>
      <c r="N238" s="140" t="s">
        <v>46</v>
      </c>
      <c r="P238" s="141">
        <f>O238*H238</f>
        <v>0</v>
      </c>
      <c r="Q238" s="141">
        <v>0</v>
      </c>
      <c r="R238" s="141">
        <f>Q238*H238</f>
        <v>0</v>
      </c>
      <c r="S238" s="141">
        <v>0</v>
      </c>
      <c r="T238" s="142">
        <f>S238*H238</f>
        <v>0</v>
      </c>
      <c r="AR238" s="143" t="s">
        <v>143</v>
      </c>
      <c r="AT238" s="143" t="s">
        <v>138</v>
      </c>
      <c r="AU238" s="143" t="s">
        <v>87</v>
      </c>
      <c r="AY238" s="18" t="s">
        <v>135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87</v>
      </c>
      <c r="BK238" s="144">
        <f>ROUND(I238*H238,2)</f>
        <v>0</v>
      </c>
      <c r="BL238" s="18" t="s">
        <v>143</v>
      </c>
      <c r="BM238" s="143" t="s">
        <v>1034</v>
      </c>
    </row>
    <row r="239" spans="2:47" s="1" customFormat="1" ht="11.25">
      <c r="B239" s="33"/>
      <c r="D239" s="145" t="s">
        <v>145</v>
      </c>
      <c r="F239" s="146" t="s">
        <v>1035</v>
      </c>
      <c r="I239" s="147"/>
      <c r="L239" s="33"/>
      <c r="M239" s="148"/>
      <c r="T239" s="54"/>
      <c r="AT239" s="18" t="s">
        <v>145</v>
      </c>
      <c r="AU239" s="18" t="s">
        <v>87</v>
      </c>
    </row>
    <row r="240" spans="2:47" s="1" customFormat="1" ht="29.25">
      <c r="B240" s="33"/>
      <c r="D240" s="150" t="s">
        <v>239</v>
      </c>
      <c r="F240" s="177" t="s">
        <v>1036</v>
      </c>
      <c r="I240" s="147"/>
      <c r="L240" s="33"/>
      <c r="M240" s="148"/>
      <c r="T240" s="54"/>
      <c r="AT240" s="18" t="s">
        <v>239</v>
      </c>
      <c r="AU240" s="18" t="s">
        <v>87</v>
      </c>
    </row>
    <row r="241" spans="2:51" s="12" customFormat="1" ht="11.25">
      <c r="B241" s="149"/>
      <c r="D241" s="150" t="s">
        <v>147</v>
      </c>
      <c r="E241" s="151" t="s">
        <v>19</v>
      </c>
      <c r="F241" s="152" t="s">
        <v>930</v>
      </c>
      <c r="H241" s="151" t="s">
        <v>19</v>
      </c>
      <c r="I241" s="153"/>
      <c r="L241" s="149"/>
      <c r="M241" s="154"/>
      <c r="T241" s="155"/>
      <c r="AT241" s="151" t="s">
        <v>147</v>
      </c>
      <c r="AU241" s="151" t="s">
        <v>87</v>
      </c>
      <c r="AV241" s="12" t="s">
        <v>81</v>
      </c>
      <c r="AW241" s="12" t="s">
        <v>35</v>
      </c>
      <c r="AX241" s="12" t="s">
        <v>74</v>
      </c>
      <c r="AY241" s="151" t="s">
        <v>135</v>
      </c>
    </row>
    <row r="242" spans="2:51" s="13" customFormat="1" ht="11.25">
      <c r="B242" s="156"/>
      <c r="D242" s="150" t="s">
        <v>147</v>
      </c>
      <c r="E242" s="157" t="s">
        <v>19</v>
      </c>
      <c r="F242" s="158" t="s">
        <v>1037</v>
      </c>
      <c r="H242" s="159">
        <v>9.1</v>
      </c>
      <c r="I242" s="160"/>
      <c r="L242" s="156"/>
      <c r="M242" s="161"/>
      <c r="T242" s="162"/>
      <c r="AT242" s="157" t="s">
        <v>147</v>
      </c>
      <c r="AU242" s="157" t="s">
        <v>87</v>
      </c>
      <c r="AV242" s="13" t="s">
        <v>87</v>
      </c>
      <c r="AW242" s="13" t="s">
        <v>35</v>
      </c>
      <c r="AX242" s="13" t="s">
        <v>74</v>
      </c>
      <c r="AY242" s="157" t="s">
        <v>135</v>
      </c>
    </row>
    <row r="243" spans="2:51" s="14" customFormat="1" ht="11.25">
      <c r="B243" s="163"/>
      <c r="D243" s="150" t="s">
        <v>147</v>
      </c>
      <c r="E243" s="164" t="s">
        <v>19</v>
      </c>
      <c r="F243" s="165" t="s">
        <v>151</v>
      </c>
      <c r="H243" s="166">
        <v>9.1</v>
      </c>
      <c r="I243" s="167"/>
      <c r="L243" s="163"/>
      <c r="M243" s="168"/>
      <c r="T243" s="169"/>
      <c r="AT243" s="164" t="s">
        <v>147</v>
      </c>
      <c r="AU243" s="164" t="s">
        <v>87</v>
      </c>
      <c r="AV243" s="14" t="s">
        <v>143</v>
      </c>
      <c r="AW243" s="14" t="s">
        <v>35</v>
      </c>
      <c r="AX243" s="14" t="s">
        <v>81</v>
      </c>
      <c r="AY243" s="164" t="s">
        <v>135</v>
      </c>
    </row>
    <row r="244" spans="2:65" s="1" customFormat="1" ht="24.2" customHeight="1">
      <c r="B244" s="33"/>
      <c r="C244" s="132" t="s">
        <v>394</v>
      </c>
      <c r="D244" s="132" t="s">
        <v>138</v>
      </c>
      <c r="E244" s="133" t="s">
        <v>1038</v>
      </c>
      <c r="F244" s="134" t="s">
        <v>1039</v>
      </c>
      <c r="G244" s="135" t="s">
        <v>213</v>
      </c>
      <c r="H244" s="136">
        <v>78.75</v>
      </c>
      <c r="I244" s="137"/>
      <c r="J244" s="138">
        <f>ROUND(I244*H244,2)</f>
        <v>0</v>
      </c>
      <c r="K244" s="134" t="s">
        <v>142</v>
      </c>
      <c r="L244" s="33"/>
      <c r="M244" s="139" t="s">
        <v>19</v>
      </c>
      <c r="N244" s="140" t="s">
        <v>46</v>
      </c>
      <c r="P244" s="141">
        <f>O244*H244</f>
        <v>0</v>
      </c>
      <c r="Q244" s="141">
        <v>0.00024</v>
      </c>
      <c r="R244" s="141">
        <f>Q244*H244</f>
        <v>0.0189</v>
      </c>
      <c r="S244" s="141">
        <v>0</v>
      </c>
      <c r="T244" s="142">
        <f>S244*H244</f>
        <v>0</v>
      </c>
      <c r="AR244" s="143" t="s">
        <v>143</v>
      </c>
      <c r="AT244" s="143" t="s">
        <v>138</v>
      </c>
      <c r="AU244" s="143" t="s">
        <v>87</v>
      </c>
      <c r="AY244" s="18" t="s">
        <v>135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8" t="s">
        <v>87</v>
      </c>
      <c r="BK244" s="144">
        <f>ROUND(I244*H244,2)</f>
        <v>0</v>
      </c>
      <c r="BL244" s="18" t="s">
        <v>143</v>
      </c>
      <c r="BM244" s="143" t="s">
        <v>1040</v>
      </c>
    </row>
    <row r="245" spans="2:47" s="1" customFormat="1" ht="11.25">
      <c r="B245" s="33"/>
      <c r="D245" s="145" t="s">
        <v>145</v>
      </c>
      <c r="F245" s="146" t="s">
        <v>1041</v>
      </c>
      <c r="I245" s="147"/>
      <c r="L245" s="33"/>
      <c r="M245" s="148"/>
      <c r="T245" s="54"/>
      <c r="AT245" s="18" t="s">
        <v>145</v>
      </c>
      <c r="AU245" s="18" t="s">
        <v>87</v>
      </c>
    </row>
    <row r="246" spans="2:51" s="12" customFormat="1" ht="11.25">
      <c r="B246" s="149"/>
      <c r="D246" s="150" t="s">
        <v>147</v>
      </c>
      <c r="E246" s="151" t="s">
        <v>19</v>
      </c>
      <c r="F246" s="152" t="s">
        <v>1042</v>
      </c>
      <c r="H246" s="151" t="s">
        <v>19</v>
      </c>
      <c r="I246" s="153"/>
      <c r="L246" s="149"/>
      <c r="M246" s="154"/>
      <c r="T246" s="155"/>
      <c r="AT246" s="151" t="s">
        <v>147</v>
      </c>
      <c r="AU246" s="151" t="s">
        <v>87</v>
      </c>
      <c r="AV246" s="12" t="s">
        <v>81</v>
      </c>
      <c r="AW246" s="12" t="s">
        <v>35</v>
      </c>
      <c r="AX246" s="12" t="s">
        <v>74</v>
      </c>
      <c r="AY246" s="151" t="s">
        <v>135</v>
      </c>
    </row>
    <row r="247" spans="2:51" s="13" customFormat="1" ht="11.25">
      <c r="B247" s="156"/>
      <c r="D247" s="150" t="s">
        <v>147</v>
      </c>
      <c r="E247" s="157" t="s">
        <v>19</v>
      </c>
      <c r="F247" s="158" t="s">
        <v>1043</v>
      </c>
      <c r="H247" s="159">
        <v>78.75</v>
      </c>
      <c r="I247" s="160"/>
      <c r="L247" s="156"/>
      <c r="M247" s="161"/>
      <c r="T247" s="162"/>
      <c r="AT247" s="157" t="s">
        <v>147</v>
      </c>
      <c r="AU247" s="157" t="s">
        <v>87</v>
      </c>
      <c r="AV247" s="13" t="s">
        <v>87</v>
      </c>
      <c r="AW247" s="13" t="s">
        <v>35</v>
      </c>
      <c r="AX247" s="13" t="s">
        <v>74</v>
      </c>
      <c r="AY247" s="157" t="s">
        <v>135</v>
      </c>
    </row>
    <row r="248" spans="2:51" s="14" customFormat="1" ht="11.25">
      <c r="B248" s="163"/>
      <c r="D248" s="150" t="s">
        <v>147</v>
      </c>
      <c r="E248" s="164" t="s">
        <v>19</v>
      </c>
      <c r="F248" s="165" t="s">
        <v>151</v>
      </c>
      <c r="H248" s="166">
        <v>78.75</v>
      </c>
      <c r="I248" s="167"/>
      <c r="L248" s="163"/>
      <c r="M248" s="168"/>
      <c r="T248" s="169"/>
      <c r="AT248" s="164" t="s">
        <v>147</v>
      </c>
      <c r="AU248" s="164" t="s">
        <v>87</v>
      </c>
      <c r="AV248" s="14" t="s">
        <v>143</v>
      </c>
      <c r="AW248" s="14" t="s">
        <v>35</v>
      </c>
      <c r="AX248" s="14" t="s">
        <v>81</v>
      </c>
      <c r="AY248" s="164" t="s">
        <v>135</v>
      </c>
    </row>
    <row r="249" spans="2:65" s="1" customFormat="1" ht="16.5" customHeight="1">
      <c r="B249" s="33"/>
      <c r="C249" s="178" t="s">
        <v>399</v>
      </c>
      <c r="D249" s="178" t="s">
        <v>258</v>
      </c>
      <c r="E249" s="179" t="s">
        <v>1044</v>
      </c>
      <c r="F249" s="180" t="s">
        <v>1045</v>
      </c>
      <c r="G249" s="181" t="s">
        <v>623</v>
      </c>
      <c r="H249" s="182">
        <v>0.039</v>
      </c>
      <c r="I249" s="183"/>
      <c r="J249" s="184">
        <f>ROUND(I249*H249,2)</f>
        <v>0</v>
      </c>
      <c r="K249" s="180" t="s">
        <v>142</v>
      </c>
      <c r="L249" s="185"/>
      <c r="M249" s="186" t="s">
        <v>19</v>
      </c>
      <c r="N249" s="187" t="s">
        <v>46</v>
      </c>
      <c r="P249" s="141">
        <f>O249*H249</f>
        <v>0</v>
      </c>
      <c r="Q249" s="141">
        <v>1</v>
      </c>
      <c r="R249" s="141">
        <f>Q249*H249</f>
        <v>0.039</v>
      </c>
      <c r="S249" s="141">
        <v>0</v>
      </c>
      <c r="T249" s="142">
        <f>S249*H249</f>
        <v>0</v>
      </c>
      <c r="AR249" s="143" t="s">
        <v>242</v>
      </c>
      <c r="AT249" s="143" t="s">
        <v>258</v>
      </c>
      <c r="AU249" s="143" t="s">
        <v>87</v>
      </c>
      <c r="AY249" s="18" t="s">
        <v>135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87</v>
      </c>
      <c r="BK249" s="144">
        <f>ROUND(I249*H249,2)</f>
        <v>0</v>
      </c>
      <c r="BL249" s="18" t="s">
        <v>143</v>
      </c>
      <c r="BM249" s="143" t="s">
        <v>1046</v>
      </c>
    </row>
    <row r="250" spans="2:51" s="12" customFormat="1" ht="11.25">
      <c r="B250" s="149"/>
      <c r="D250" s="150" t="s">
        <v>147</v>
      </c>
      <c r="E250" s="151" t="s">
        <v>19</v>
      </c>
      <c r="F250" s="152" t="s">
        <v>1042</v>
      </c>
      <c r="H250" s="151" t="s">
        <v>19</v>
      </c>
      <c r="I250" s="153"/>
      <c r="L250" s="149"/>
      <c r="M250" s="154"/>
      <c r="T250" s="155"/>
      <c r="AT250" s="151" t="s">
        <v>147</v>
      </c>
      <c r="AU250" s="151" t="s">
        <v>87</v>
      </c>
      <c r="AV250" s="12" t="s">
        <v>81</v>
      </c>
      <c r="AW250" s="12" t="s">
        <v>35</v>
      </c>
      <c r="AX250" s="12" t="s">
        <v>74</v>
      </c>
      <c r="AY250" s="151" t="s">
        <v>135</v>
      </c>
    </row>
    <row r="251" spans="2:51" s="13" customFormat="1" ht="11.25">
      <c r="B251" s="156"/>
      <c r="D251" s="150" t="s">
        <v>147</v>
      </c>
      <c r="E251" s="157" t="s">
        <v>19</v>
      </c>
      <c r="F251" s="158" t="s">
        <v>1047</v>
      </c>
      <c r="H251" s="159">
        <v>0.035</v>
      </c>
      <c r="I251" s="160"/>
      <c r="L251" s="156"/>
      <c r="M251" s="161"/>
      <c r="T251" s="162"/>
      <c r="AT251" s="157" t="s">
        <v>147</v>
      </c>
      <c r="AU251" s="157" t="s">
        <v>87</v>
      </c>
      <c r="AV251" s="13" t="s">
        <v>87</v>
      </c>
      <c r="AW251" s="13" t="s">
        <v>35</v>
      </c>
      <c r="AX251" s="13" t="s">
        <v>74</v>
      </c>
      <c r="AY251" s="157" t="s">
        <v>135</v>
      </c>
    </row>
    <row r="252" spans="2:51" s="14" customFormat="1" ht="11.25">
      <c r="B252" s="163"/>
      <c r="D252" s="150" t="s">
        <v>147</v>
      </c>
      <c r="E252" s="164" t="s">
        <v>19</v>
      </c>
      <c r="F252" s="165" t="s">
        <v>151</v>
      </c>
      <c r="H252" s="166">
        <v>0.035</v>
      </c>
      <c r="I252" s="167"/>
      <c r="L252" s="163"/>
      <c r="M252" s="168"/>
      <c r="T252" s="169"/>
      <c r="AT252" s="164" t="s">
        <v>147</v>
      </c>
      <c r="AU252" s="164" t="s">
        <v>87</v>
      </c>
      <c r="AV252" s="14" t="s">
        <v>143</v>
      </c>
      <c r="AW252" s="14" t="s">
        <v>35</v>
      </c>
      <c r="AX252" s="14" t="s">
        <v>81</v>
      </c>
      <c r="AY252" s="164" t="s">
        <v>135</v>
      </c>
    </row>
    <row r="253" spans="2:51" s="13" customFormat="1" ht="11.25">
      <c r="B253" s="156"/>
      <c r="D253" s="150" t="s">
        <v>147</v>
      </c>
      <c r="F253" s="158" t="s">
        <v>1048</v>
      </c>
      <c r="H253" s="159">
        <v>0.039</v>
      </c>
      <c r="I253" s="160"/>
      <c r="L253" s="156"/>
      <c r="M253" s="161"/>
      <c r="T253" s="162"/>
      <c r="AT253" s="157" t="s">
        <v>147</v>
      </c>
      <c r="AU253" s="157" t="s">
        <v>87</v>
      </c>
      <c r="AV253" s="13" t="s">
        <v>87</v>
      </c>
      <c r="AW253" s="13" t="s">
        <v>4</v>
      </c>
      <c r="AX253" s="13" t="s">
        <v>81</v>
      </c>
      <c r="AY253" s="157" t="s">
        <v>135</v>
      </c>
    </row>
    <row r="254" spans="2:65" s="1" customFormat="1" ht="16.5" customHeight="1">
      <c r="B254" s="33"/>
      <c r="C254" s="132" t="s">
        <v>434</v>
      </c>
      <c r="D254" s="132" t="s">
        <v>138</v>
      </c>
      <c r="E254" s="133" t="s">
        <v>1049</v>
      </c>
      <c r="F254" s="134" t="s">
        <v>1050</v>
      </c>
      <c r="G254" s="135" t="s">
        <v>213</v>
      </c>
      <c r="H254" s="136">
        <v>78.75</v>
      </c>
      <c r="I254" s="137"/>
      <c r="J254" s="138">
        <f>ROUND(I254*H254,2)</f>
        <v>0</v>
      </c>
      <c r="K254" s="134" t="s">
        <v>142</v>
      </c>
      <c r="L254" s="33"/>
      <c r="M254" s="139" t="s">
        <v>19</v>
      </c>
      <c r="N254" s="140" t="s">
        <v>46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143</v>
      </c>
      <c r="AT254" s="143" t="s">
        <v>138</v>
      </c>
      <c r="AU254" s="143" t="s">
        <v>87</v>
      </c>
      <c r="AY254" s="18" t="s">
        <v>135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87</v>
      </c>
      <c r="BK254" s="144">
        <f>ROUND(I254*H254,2)</f>
        <v>0</v>
      </c>
      <c r="BL254" s="18" t="s">
        <v>143</v>
      </c>
      <c r="BM254" s="143" t="s">
        <v>1051</v>
      </c>
    </row>
    <row r="255" spans="2:47" s="1" customFormat="1" ht="11.25">
      <c r="B255" s="33"/>
      <c r="D255" s="145" t="s">
        <v>145</v>
      </c>
      <c r="F255" s="146" t="s">
        <v>1052</v>
      </c>
      <c r="I255" s="147"/>
      <c r="L255" s="33"/>
      <c r="M255" s="148"/>
      <c r="T255" s="54"/>
      <c r="AT255" s="18" t="s">
        <v>145</v>
      </c>
      <c r="AU255" s="18" t="s">
        <v>87</v>
      </c>
    </row>
    <row r="256" spans="2:65" s="1" customFormat="1" ht="24.2" customHeight="1">
      <c r="B256" s="33"/>
      <c r="C256" s="132" t="s">
        <v>444</v>
      </c>
      <c r="D256" s="132" t="s">
        <v>138</v>
      </c>
      <c r="E256" s="133" t="s">
        <v>1053</v>
      </c>
      <c r="F256" s="134" t="s">
        <v>1054</v>
      </c>
      <c r="G256" s="135" t="s">
        <v>156</v>
      </c>
      <c r="H256" s="136">
        <v>22</v>
      </c>
      <c r="I256" s="137"/>
      <c r="J256" s="138">
        <f>ROUND(I256*H256,2)</f>
        <v>0</v>
      </c>
      <c r="K256" s="134" t="s">
        <v>19</v>
      </c>
      <c r="L256" s="33"/>
      <c r="M256" s="139" t="s">
        <v>19</v>
      </c>
      <c r="N256" s="140" t="s">
        <v>46</v>
      </c>
      <c r="P256" s="141">
        <f>O256*H256</f>
        <v>0</v>
      </c>
      <c r="Q256" s="141">
        <v>0.0733</v>
      </c>
      <c r="R256" s="141">
        <f>Q256*H256</f>
        <v>1.6126</v>
      </c>
      <c r="S256" s="141">
        <v>0</v>
      </c>
      <c r="T256" s="142">
        <f>S256*H256</f>
        <v>0</v>
      </c>
      <c r="AR256" s="143" t="s">
        <v>143</v>
      </c>
      <c r="AT256" s="143" t="s">
        <v>138</v>
      </c>
      <c r="AU256" s="143" t="s">
        <v>87</v>
      </c>
      <c r="AY256" s="18" t="s">
        <v>135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87</v>
      </c>
      <c r="BK256" s="144">
        <f>ROUND(I256*H256,2)</f>
        <v>0</v>
      </c>
      <c r="BL256" s="18" t="s">
        <v>143</v>
      </c>
      <c r="BM256" s="143" t="s">
        <v>1055</v>
      </c>
    </row>
    <row r="257" spans="2:47" s="1" customFormat="1" ht="39">
      <c r="B257" s="33"/>
      <c r="D257" s="150" t="s">
        <v>239</v>
      </c>
      <c r="F257" s="177" t="s">
        <v>1056</v>
      </c>
      <c r="I257" s="147"/>
      <c r="L257" s="33"/>
      <c r="M257" s="148"/>
      <c r="T257" s="54"/>
      <c r="AT257" s="18" t="s">
        <v>239</v>
      </c>
      <c r="AU257" s="18" t="s">
        <v>87</v>
      </c>
    </row>
    <row r="258" spans="2:51" s="12" customFormat="1" ht="11.25">
      <c r="B258" s="149"/>
      <c r="D258" s="150" t="s">
        <v>147</v>
      </c>
      <c r="E258" s="151" t="s">
        <v>19</v>
      </c>
      <c r="F258" s="152" t="s">
        <v>1057</v>
      </c>
      <c r="H258" s="151" t="s">
        <v>19</v>
      </c>
      <c r="I258" s="153"/>
      <c r="L258" s="149"/>
      <c r="M258" s="154"/>
      <c r="T258" s="155"/>
      <c r="AT258" s="151" t="s">
        <v>147</v>
      </c>
      <c r="AU258" s="151" t="s">
        <v>87</v>
      </c>
      <c r="AV258" s="12" t="s">
        <v>81</v>
      </c>
      <c r="AW258" s="12" t="s">
        <v>35</v>
      </c>
      <c r="AX258" s="12" t="s">
        <v>74</v>
      </c>
      <c r="AY258" s="151" t="s">
        <v>135</v>
      </c>
    </row>
    <row r="259" spans="2:51" s="13" customFormat="1" ht="11.25">
      <c r="B259" s="156"/>
      <c r="D259" s="150" t="s">
        <v>147</v>
      </c>
      <c r="E259" s="157" t="s">
        <v>19</v>
      </c>
      <c r="F259" s="158" t="s">
        <v>1058</v>
      </c>
      <c r="H259" s="159">
        <v>22</v>
      </c>
      <c r="I259" s="160"/>
      <c r="L259" s="156"/>
      <c r="M259" s="161"/>
      <c r="T259" s="162"/>
      <c r="AT259" s="157" t="s">
        <v>147</v>
      </c>
      <c r="AU259" s="157" t="s">
        <v>87</v>
      </c>
      <c r="AV259" s="13" t="s">
        <v>87</v>
      </c>
      <c r="AW259" s="13" t="s">
        <v>35</v>
      </c>
      <c r="AX259" s="13" t="s">
        <v>74</v>
      </c>
      <c r="AY259" s="157" t="s">
        <v>135</v>
      </c>
    </row>
    <row r="260" spans="2:51" s="14" customFormat="1" ht="11.25">
      <c r="B260" s="163"/>
      <c r="D260" s="150" t="s">
        <v>147</v>
      </c>
      <c r="E260" s="164" t="s">
        <v>19</v>
      </c>
      <c r="F260" s="165" t="s">
        <v>151</v>
      </c>
      <c r="H260" s="166">
        <v>22</v>
      </c>
      <c r="I260" s="167"/>
      <c r="L260" s="163"/>
      <c r="M260" s="168"/>
      <c r="T260" s="169"/>
      <c r="AT260" s="164" t="s">
        <v>147</v>
      </c>
      <c r="AU260" s="164" t="s">
        <v>87</v>
      </c>
      <c r="AV260" s="14" t="s">
        <v>143</v>
      </c>
      <c r="AW260" s="14" t="s">
        <v>35</v>
      </c>
      <c r="AX260" s="14" t="s">
        <v>81</v>
      </c>
      <c r="AY260" s="164" t="s">
        <v>135</v>
      </c>
    </row>
    <row r="261" spans="2:65" s="1" customFormat="1" ht="16.5" customHeight="1">
      <c r="B261" s="33"/>
      <c r="C261" s="132" t="s">
        <v>449</v>
      </c>
      <c r="D261" s="132" t="s">
        <v>138</v>
      </c>
      <c r="E261" s="133" t="s">
        <v>1059</v>
      </c>
      <c r="F261" s="134" t="s">
        <v>1060</v>
      </c>
      <c r="G261" s="135" t="s">
        <v>156</v>
      </c>
      <c r="H261" s="136">
        <v>399.86</v>
      </c>
      <c r="I261" s="137"/>
      <c r="J261" s="138">
        <f>ROUND(I261*H261,2)</f>
        <v>0</v>
      </c>
      <c r="K261" s="134" t="s">
        <v>19</v>
      </c>
      <c r="L261" s="33"/>
      <c r="M261" s="139" t="s">
        <v>19</v>
      </c>
      <c r="N261" s="140" t="s">
        <v>46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143</v>
      </c>
      <c r="AT261" s="143" t="s">
        <v>138</v>
      </c>
      <c r="AU261" s="143" t="s">
        <v>87</v>
      </c>
      <c r="AY261" s="18" t="s">
        <v>135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87</v>
      </c>
      <c r="BK261" s="144">
        <f>ROUND(I261*H261,2)</f>
        <v>0</v>
      </c>
      <c r="BL261" s="18" t="s">
        <v>143</v>
      </c>
      <c r="BM261" s="143" t="s">
        <v>1061</v>
      </c>
    </row>
    <row r="262" spans="2:51" s="13" customFormat="1" ht="11.25">
      <c r="B262" s="156"/>
      <c r="D262" s="150" t="s">
        <v>147</v>
      </c>
      <c r="E262" s="157" t="s">
        <v>19</v>
      </c>
      <c r="F262" s="158" t="s">
        <v>998</v>
      </c>
      <c r="H262" s="159">
        <v>317</v>
      </c>
      <c r="I262" s="160"/>
      <c r="L262" s="156"/>
      <c r="M262" s="161"/>
      <c r="T262" s="162"/>
      <c r="AT262" s="157" t="s">
        <v>147</v>
      </c>
      <c r="AU262" s="157" t="s">
        <v>87</v>
      </c>
      <c r="AV262" s="13" t="s">
        <v>87</v>
      </c>
      <c r="AW262" s="13" t="s">
        <v>35</v>
      </c>
      <c r="AX262" s="13" t="s">
        <v>74</v>
      </c>
      <c r="AY262" s="157" t="s">
        <v>135</v>
      </c>
    </row>
    <row r="263" spans="2:51" s="13" customFormat="1" ht="11.25">
      <c r="B263" s="156"/>
      <c r="D263" s="150" t="s">
        <v>147</v>
      </c>
      <c r="E263" s="157" t="s">
        <v>19</v>
      </c>
      <c r="F263" s="158" t="s">
        <v>1062</v>
      </c>
      <c r="H263" s="159">
        <v>27.36</v>
      </c>
      <c r="I263" s="160"/>
      <c r="L263" s="156"/>
      <c r="M263" s="161"/>
      <c r="T263" s="162"/>
      <c r="AT263" s="157" t="s">
        <v>147</v>
      </c>
      <c r="AU263" s="157" t="s">
        <v>87</v>
      </c>
      <c r="AV263" s="13" t="s">
        <v>87</v>
      </c>
      <c r="AW263" s="13" t="s">
        <v>35</v>
      </c>
      <c r="AX263" s="13" t="s">
        <v>74</v>
      </c>
      <c r="AY263" s="157" t="s">
        <v>135</v>
      </c>
    </row>
    <row r="264" spans="2:51" s="13" customFormat="1" ht="11.25">
      <c r="B264" s="156"/>
      <c r="D264" s="150" t="s">
        <v>147</v>
      </c>
      <c r="E264" s="157" t="s">
        <v>19</v>
      </c>
      <c r="F264" s="158" t="s">
        <v>1063</v>
      </c>
      <c r="H264" s="159">
        <v>11.4</v>
      </c>
      <c r="I264" s="160"/>
      <c r="L264" s="156"/>
      <c r="M264" s="161"/>
      <c r="T264" s="162"/>
      <c r="AT264" s="157" t="s">
        <v>147</v>
      </c>
      <c r="AU264" s="157" t="s">
        <v>87</v>
      </c>
      <c r="AV264" s="13" t="s">
        <v>87</v>
      </c>
      <c r="AW264" s="13" t="s">
        <v>35</v>
      </c>
      <c r="AX264" s="13" t="s">
        <v>74</v>
      </c>
      <c r="AY264" s="157" t="s">
        <v>135</v>
      </c>
    </row>
    <row r="265" spans="2:51" s="13" customFormat="1" ht="11.25">
      <c r="B265" s="156"/>
      <c r="D265" s="150" t="s">
        <v>147</v>
      </c>
      <c r="E265" s="157" t="s">
        <v>19</v>
      </c>
      <c r="F265" s="158" t="s">
        <v>999</v>
      </c>
      <c r="H265" s="159">
        <v>42.3</v>
      </c>
      <c r="I265" s="160"/>
      <c r="L265" s="156"/>
      <c r="M265" s="161"/>
      <c r="T265" s="162"/>
      <c r="AT265" s="157" t="s">
        <v>147</v>
      </c>
      <c r="AU265" s="157" t="s">
        <v>87</v>
      </c>
      <c r="AV265" s="13" t="s">
        <v>87</v>
      </c>
      <c r="AW265" s="13" t="s">
        <v>35</v>
      </c>
      <c r="AX265" s="13" t="s">
        <v>74</v>
      </c>
      <c r="AY265" s="157" t="s">
        <v>135</v>
      </c>
    </row>
    <row r="266" spans="2:51" s="13" customFormat="1" ht="11.25">
      <c r="B266" s="156"/>
      <c r="D266" s="150" t="s">
        <v>147</v>
      </c>
      <c r="E266" s="157" t="s">
        <v>19</v>
      </c>
      <c r="F266" s="158" t="s">
        <v>1064</v>
      </c>
      <c r="H266" s="159">
        <v>1.8</v>
      </c>
      <c r="I266" s="160"/>
      <c r="L266" s="156"/>
      <c r="M266" s="161"/>
      <c r="T266" s="162"/>
      <c r="AT266" s="157" t="s">
        <v>147</v>
      </c>
      <c r="AU266" s="157" t="s">
        <v>87</v>
      </c>
      <c r="AV266" s="13" t="s">
        <v>87</v>
      </c>
      <c r="AW266" s="13" t="s">
        <v>35</v>
      </c>
      <c r="AX266" s="13" t="s">
        <v>74</v>
      </c>
      <c r="AY266" s="157" t="s">
        <v>135</v>
      </c>
    </row>
    <row r="267" spans="2:51" s="14" customFormat="1" ht="11.25">
      <c r="B267" s="163"/>
      <c r="D267" s="150" t="s">
        <v>147</v>
      </c>
      <c r="E267" s="164" t="s">
        <v>19</v>
      </c>
      <c r="F267" s="165" t="s">
        <v>151</v>
      </c>
      <c r="H267" s="166">
        <v>399.86</v>
      </c>
      <c r="I267" s="167"/>
      <c r="L267" s="163"/>
      <c r="M267" s="168"/>
      <c r="T267" s="169"/>
      <c r="AT267" s="164" t="s">
        <v>147</v>
      </c>
      <c r="AU267" s="164" t="s">
        <v>87</v>
      </c>
      <c r="AV267" s="14" t="s">
        <v>143</v>
      </c>
      <c r="AW267" s="14" t="s">
        <v>35</v>
      </c>
      <c r="AX267" s="14" t="s">
        <v>81</v>
      </c>
      <c r="AY267" s="164" t="s">
        <v>135</v>
      </c>
    </row>
    <row r="268" spans="2:65" s="1" customFormat="1" ht="16.5" customHeight="1">
      <c r="B268" s="33"/>
      <c r="C268" s="132" t="s">
        <v>455</v>
      </c>
      <c r="D268" s="132" t="s">
        <v>138</v>
      </c>
      <c r="E268" s="133" t="s">
        <v>1065</v>
      </c>
      <c r="F268" s="134" t="s">
        <v>1066</v>
      </c>
      <c r="G268" s="135" t="s">
        <v>156</v>
      </c>
      <c r="H268" s="136">
        <v>340</v>
      </c>
      <c r="I268" s="137"/>
      <c r="J268" s="138">
        <f>ROUND(I268*H268,2)</f>
        <v>0</v>
      </c>
      <c r="K268" s="134" t="s">
        <v>142</v>
      </c>
      <c r="L268" s="33"/>
      <c r="M268" s="139" t="s">
        <v>19</v>
      </c>
      <c r="N268" s="140" t="s">
        <v>46</v>
      </c>
      <c r="P268" s="141">
        <f>O268*H268</f>
        <v>0</v>
      </c>
      <c r="Q268" s="141">
        <v>0</v>
      </c>
      <c r="R268" s="141">
        <f>Q268*H268</f>
        <v>0</v>
      </c>
      <c r="S268" s="141">
        <v>0</v>
      </c>
      <c r="T268" s="142">
        <f>S268*H268</f>
        <v>0</v>
      </c>
      <c r="AR268" s="143" t="s">
        <v>143</v>
      </c>
      <c r="AT268" s="143" t="s">
        <v>138</v>
      </c>
      <c r="AU268" s="143" t="s">
        <v>87</v>
      </c>
      <c r="AY268" s="18" t="s">
        <v>135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8" t="s">
        <v>87</v>
      </c>
      <c r="BK268" s="144">
        <f>ROUND(I268*H268,2)</f>
        <v>0</v>
      </c>
      <c r="BL268" s="18" t="s">
        <v>143</v>
      </c>
      <c r="BM268" s="143" t="s">
        <v>1067</v>
      </c>
    </row>
    <row r="269" spans="2:47" s="1" customFormat="1" ht="11.25">
      <c r="B269" s="33"/>
      <c r="D269" s="145" t="s">
        <v>145</v>
      </c>
      <c r="F269" s="146" t="s">
        <v>1068</v>
      </c>
      <c r="I269" s="147"/>
      <c r="L269" s="33"/>
      <c r="M269" s="148"/>
      <c r="T269" s="54"/>
      <c r="AT269" s="18" t="s">
        <v>145</v>
      </c>
      <c r="AU269" s="18" t="s">
        <v>87</v>
      </c>
    </row>
    <row r="270" spans="2:51" s="13" customFormat="1" ht="11.25">
      <c r="B270" s="156"/>
      <c r="D270" s="150" t="s">
        <v>147</v>
      </c>
      <c r="E270" s="157" t="s">
        <v>19</v>
      </c>
      <c r="F270" s="158" t="s">
        <v>1069</v>
      </c>
      <c r="H270" s="159">
        <v>340</v>
      </c>
      <c r="I270" s="160"/>
      <c r="L270" s="156"/>
      <c r="M270" s="161"/>
      <c r="T270" s="162"/>
      <c r="AT270" s="157" t="s">
        <v>147</v>
      </c>
      <c r="AU270" s="157" t="s">
        <v>87</v>
      </c>
      <c r="AV270" s="13" t="s">
        <v>87</v>
      </c>
      <c r="AW270" s="13" t="s">
        <v>35</v>
      </c>
      <c r="AX270" s="13" t="s">
        <v>74</v>
      </c>
      <c r="AY270" s="157" t="s">
        <v>135</v>
      </c>
    </row>
    <row r="271" spans="2:51" s="14" customFormat="1" ht="11.25">
      <c r="B271" s="163"/>
      <c r="D271" s="150" t="s">
        <v>147</v>
      </c>
      <c r="E271" s="164" t="s">
        <v>19</v>
      </c>
      <c r="F271" s="165" t="s">
        <v>151</v>
      </c>
      <c r="H271" s="166">
        <v>340</v>
      </c>
      <c r="I271" s="167"/>
      <c r="L271" s="163"/>
      <c r="M271" s="168"/>
      <c r="T271" s="169"/>
      <c r="AT271" s="164" t="s">
        <v>147</v>
      </c>
      <c r="AU271" s="164" t="s">
        <v>87</v>
      </c>
      <c r="AV271" s="14" t="s">
        <v>143</v>
      </c>
      <c r="AW271" s="14" t="s">
        <v>35</v>
      </c>
      <c r="AX271" s="14" t="s">
        <v>81</v>
      </c>
      <c r="AY271" s="164" t="s">
        <v>135</v>
      </c>
    </row>
    <row r="272" spans="2:63" s="11" customFormat="1" ht="22.9" customHeight="1">
      <c r="B272" s="120"/>
      <c r="D272" s="121" t="s">
        <v>73</v>
      </c>
      <c r="E272" s="130" t="s">
        <v>618</v>
      </c>
      <c r="F272" s="130" t="s">
        <v>619</v>
      </c>
      <c r="I272" s="123"/>
      <c r="J272" s="131">
        <f>BK272</f>
        <v>0</v>
      </c>
      <c r="L272" s="120"/>
      <c r="M272" s="125"/>
      <c r="P272" s="126">
        <f>SUM(P273:P295)</f>
        <v>0</v>
      </c>
      <c r="R272" s="126">
        <f>SUM(R273:R295)</f>
        <v>0</v>
      </c>
      <c r="T272" s="127">
        <f>SUM(T273:T295)</f>
        <v>0</v>
      </c>
      <c r="AR272" s="121" t="s">
        <v>81</v>
      </c>
      <c r="AT272" s="128" t="s">
        <v>73</v>
      </c>
      <c r="AU272" s="128" t="s">
        <v>81</v>
      </c>
      <c r="AY272" s="121" t="s">
        <v>135</v>
      </c>
      <c r="BK272" s="129">
        <f>SUM(BK273:BK295)</f>
        <v>0</v>
      </c>
    </row>
    <row r="273" spans="2:65" s="1" customFormat="1" ht="24.2" customHeight="1">
      <c r="B273" s="33"/>
      <c r="C273" s="132" t="s">
        <v>466</v>
      </c>
      <c r="D273" s="132" t="s">
        <v>138</v>
      </c>
      <c r="E273" s="133" t="s">
        <v>1070</v>
      </c>
      <c r="F273" s="134" t="s">
        <v>1071</v>
      </c>
      <c r="G273" s="135" t="s">
        <v>623</v>
      </c>
      <c r="H273" s="136">
        <v>158.995</v>
      </c>
      <c r="I273" s="137"/>
      <c r="J273" s="138">
        <f>ROUND(I273*H273,2)</f>
        <v>0</v>
      </c>
      <c r="K273" s="134" t="s">
        <v>142</v>
      </c>
      <c r="L273" s="33"/>
      <c r="M273" s="139" t="s">
        <v>19</v>
      </c>
      <c r="N273" s="140" t="s">
        <v>46</v>
      </c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AR273" s="143" t="s">
        <v>143</v>
      </c>
      <c r="AT273" s="143" t="s">
        <v>138</v>
      </c>
      <c r="AU273" s="143" t="s">
        <v>87</v>
      </c>
      <c r="AY273" s="18" t="s">
        <v>135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8" t="s">
        <v>87</v>
      </c>
      <c r="BK273" s="144">
        <f>ROUND(I273*H273,2)</f>
        <v>0</v>
      </c>
      <c r="BL273" s="18" t="s">
        <v>143</v>
      </c>
      <c r="BM273" s="143" t="s">
        <v>1072</v>
      </c>
    </row>
    <row r="274" spans="2:47" s="1" customFormat="1" ht="11.25">
      <c r="B274" s="33"/>
      <c r="D274" s="145" t="s">
        <v>145</v>
      </c>
      <c r="F274" s="146" t="s">
        <v>1073</v>
      </c>
      <c r="I274" s="147"/>
      <c r="L274" s="33"/>
      <c r="M274" s="148"/>
      <c r="T274" s="54"/>
      <c r="AT274" s="18" t="s">
        <v>145</v>
      </c>
      <c r="AU274" s="18" t="s">
        <v>87</v>
      </c>
    </row>
    <row r="275" spans="2:65" s="1" customFormat="1" ht="21.75" customHeight="1">
      <c r="B275" s="33"/>
      <c r="C275" s="132" t="s">
        <v>471</v>
      </c>
      <c r="D275" s="132" t="s">
        <v>138</v>
      </c>
      <c r="E275" s="133" t="s">
        <v>627</v>
      </c>
      <c r="F275" s="134" t="s">
        <v>628</v>
      </c>
      <c r="G275" s="135" t="s">
        <v>623</v>
      </c>
      <c r="H275" s="136">
        <v>158.995</v>
      </c>
      <c r="I275" s="137"/>
      <c r="J275" s="138">
        <f>ROUND(I275*H275,2)</f>
        <v>0</v>
      </c>
      <c r="K275" s="134" t="s">
        <v>142</v>
      </c>
      <c r="L275" s="33"/>
      <c r="M275" s="139" t="s">
        <v>19</v>
      </c>
      <c r="N275" s="140" t="s">
        <v>46</v>
      </c>
      <c r="P275" s="141">
        <f>O275*H275</f>
        <v>0</v>
      </c>
      <c r="Q275" s="141">
        <v>0</v>
      </c>
      <c r="R275" s="141">
        <f>Q275*H275</f>
        <v>0</v>
      </c>
      <c r="S275" s="141">
        <v>0</v>
      </c>
      <c r="T275" s="142">
        <f>S275*H275</f>
        <v>0</v>
      </c>
      <c r="AR275" s="143" t="s">
        <v>143</v>
      </c>
      <c r="AT275" s="143" t="s">
        <v>138</v>
      </c>
      <c r="AU275" s="143" t="s">
        <v>87</v>
      </c>
      <c r="AY275" s="18" t="s">
        <v>135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87</v>
      </c>
      <c r="BK275" s="144">
        <f>ROUND(I275*H275,2)</f>
        <v>0</v>
      </c>
      <c r="BL275" s="18" t="s">
        <v>143</v>
      </c>
      <c r="BM275" s="143" t="s">
        <v>1074</v>
      </c>
    </row>
    <row r="276" spans="2:47" s="1" customFormat="1" ht="11.25">
      <c r="B276" s="33"/>
      <c r="D276" s="145" t="s">
        <v>145</v>
      </c>
      <c r="F276" s="146" t="s">
        <v>630</v>
      </c>
      <c r="I276" s="147"/>
      <c r="L276" s="33"/>
      <c r="M276" s="148"/>
      <c r="T276" s="54"/>
      <c r="AT276" s="18" t="s">
        <v>145</v>
      </c>
      <c r="AU276" s="18" t="s">
        <v>87</v>
      </c>
    </row>
    <row r="277" spans="2:65" s="1" customFormat="1" ht="24.2" customHeight="1">
      <c r="B277" s="33"/>
      <c r="C277" s="132" t="s">
        <v>478</v>
      </c>
      <c r="D277" s="132" t="s">
        <v>138</v>
      </c>
      <c r="E277" s="133" t="s">
        <v>632</v>
      </c>
      <c r="F277" s="134" t="s">
        <v>633</v>
      </c>
      <c r="G277" s="135" t="s">
        <v>623</v>
      </c>
      <c r="H277" s="136">
        <v>1430.955</v>
      </c>
      <c r="I277" s="137"/>
      <c r="J277" s="138">
        <f>ROUND(I277*H277,2)</f>
        <v>0</v>
      </c>
      <c r="K277" s="134" t="s">
        <v>142</v>
      </c>
      <c r="L277" s="33"/>
      <c r="M277" s="139" t="s">
        <v>19</v>
      </c>
      <c r="N277" s="140" t="s">
        <v>46</v>
      </c>
      <c r="P277" s="141">
        <f>O277*H277</f>
        <v>0</v>
      </c>
      <c r="Q277" s="141">
        <v>0</v>
      </c>
      <c r="R277" s="141">
        <f>Q277*H277</f>
        <v>0</v>
      </c>
      <c r="S277" s="141">
        <v>0</v>
      </c>
      <c r="T277" s="142">
        <f>S277*H277</f>
        <v>0</v>
      </c>
      <c r="AR277" s="143" t="s">
        <v>143</v>
      </c>
      <c r="AT277" s="143" t="s">
        <v>138</v>
      </c>
      <c r="AU277" s="143" t="s">
        <v>87</v>
      </c>
      <c r="AY277" s="18" t="s">
        <v>135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8" t="s">
        <v>87</v>
      </c>
      <c r="BK277" s="144">
        <f>ROUND(I277*H277,2)</f>
        <v>0</v>
      </c>
      <c r="BL277" s="18" t="s">
        <v>143</v>
      </c>
      <c r="BM277" s="143" t="s">
        <v>1075</v>
      </c>
    </row>
    <row r="278" spans="2:47" s="1" customFormat="1" ht="11.25">
      <c r="B278" s="33"/>
      <c r="D278" s="145" t="s">
        <v>145</v>
      </c>
      <c r="F278" s="146" t="s">
        <v>635</v>
      </c>
      <c r="I278" s="147"/>
      <c r="L278" s="33"/>
      <c r="M278" s="148"/>
      <c r="T278" s="54"/>
      <c r="AT278" s="18" t="s">
        <v>145</v>
      </c>
      <c r="AU278" s="18" t="s">
        <v>87</v>
      </c>
    </row>
    <row r="279" spans="2:51" s="12" customFormat="1" ht="11.25">
      <c r="B279" s="149"/>
      <c r="D279" s="150" t="s">
        <v>147</v>
      </c>
      <c r="E279" s="151" t="s">
        <v>19</v>
      </c>
      <c r="F279" s="152" t="s">
        <v>636</v>
      </c>
      <c r="H279" s="151" t="s">
        <v>19</v>
      </c>
      <c r="I279" s="153"/>
      <c r="L279" s="149"/>
      <c r="M279" s="154"/>
      <c r="T279" s="155"/>
      <c r="AT279" s="151" t="s">
        <v>147</v>
      </c>
      <c r="AU279" s="151" t="s">
        <v>87</v>
      </c>
      <c r="AV279" s="12" t="s">
        <v>81</v>
      </c>
      <c r="AW279" s="12" t="s">
        <v>35</v>
      </c>
      <c r="AX279" s="12" t="s">
        <v>74</v>
      </c>
      <c r="AY279" s="151" t="s">
        <v>135</v>
      </c>
    </row>
    <row r="280" spans="2:51" s="13" customFormat="1" ht="11.25">
      <c r="B280" s="156"/>
      <c r="D280" s="150" t="s">
        <v>147</v>
      </c>
      <c r="E280" s="157" t="s">
        <v>19</v>
      </c>
      <c r="F280" s="158" t="s">
        <v>1076</v>
      </c>
      <c r="H280" s="159">
        <v>1430.955</v>
      </c>
      <c r="I280" s="160"/>
      <c r="L280" s="156"/>
      <c r="M280" s="161"/>
      <c r="T280" s="162"/>
      <c r="AT280" s="157" t="s">
        <v>147</v>
      </c>
      <c r="AU280" s="157" t="s">
        <v>87</v>
      </c>
      <c r="AV280" s="13" t="s">
        <v>87</v>
      </c>
      <c r="AW280" s="13" t="s">
        <v>35</v>
      </c>
      <c r="AX280" s="13" t="s">
        <v>74</v>
      </c>
      <c r="AY280" s="157" t="s">
        <v>135</v>
      </c>
    </row>
    <row r="281" spans="2:51" s="14" customFormat="1" ht="11.25">
      <c r="B281" s="163"/>
      <c r="D281" s="150" t="s">
        <v>147</v>
      </c>
      <c r="E281" s="164" t="s">
        <v>19</v>
      </c>
      <c r="F281" s="165" t="s">
        <v>151</v>
      </c>
      <c r="H281" s="166">
        <v>1430.955</v>
      </c>
      <c r="I281" s="167"/>
      <c r="L281" s="163"/>
      <c r="M281" s="168"/>
      <c r="T281" s="169"/>
      <c r="AT281" s="164" t="s">
        <v>147</v>
      </c>
      <c r="AU281" s="164" t="s">
        <v>87</v>
      </c>
      <c r="AV281" s="14" t="s">
        <v>143</v>
      </c>
      <c r="AW281" s="14" t="s">
        <v>35</v>
      </c>
      <c r="AX281" s="14" t="s">
        <v>81</v>
      </c>
      <c r="AY281" s="164" t="s">
        <v>135</v>
      </c>
    </row>
    <row r="282" spans="2:65" s="1" customFormat="1" ht="24.2" customHeight="1">
      <c r="B282" s="33"/>
      <c r="C282" s="132" t="s">
        <v>483</v>
      </c>
      <c r="D282" s="132" t="s">
        <v>138</v>
      </c>
      <c r="E282" s="133" t="s">
        <v>639</v>
      </c>
      <c r="F282" s="134" t="s">
        <v>640</v>
      </c>
      <c r="G282" s="135" t="s">
        <v>623</v>
      </c>
      <c r="H282" s="136">
        <v>64.674</v>
      </c>
      <c r="I282" s="137"/>
      <c r="J282" s="138">
        <f>ROUND(I282*H282,2)</f>
        <v>0</v>
      </c>
      <c r="K282" s="134" t="s">
        <v>142</v>
      </c>
      <c r="L282" s="33"/>
      <c r="M282" s="139" t="s">
        <v>19</v>
      </c>
      <c r="N282" s="140" t="s">
        <v>46</v>
      </c>
      <c r="P282" s="141">
        <f>O282*H282</f>
        <v>0</v>
      </c>
      <c r="Q282" s="141">
        <v>0</v>
      </c>
      <c r="R282" s="141">
        <f>Q282*H282</f>
        <v>0</v>
      </c>
      <c r="S282" s="141">
        <v>0</v>
      </c>
      <c r="T282" s="142">
        <f>S282*H282</f>
        <v>0</v>
      </c>
      <c r="AR282" s="143" t="s">
        <v>143</v>
      </c>
      <c r="AT282" s="143" t="s">
        <v>138</v>
      </c>
      <c r="AU282" s="143" t="s">
        <v>87</v>
      </c>
      <c r="AY282" s="18" t="s">
        <v>135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8" t="s">
        <v>87</v>
      </c>
      <c r="BK282" s="144">
        <f>ROUND(I282*H282,2)</f>
        <v>0</v>
      </c>
      <c r="BL282" s="18" t="s">
        <v>143</v>
      </c>
      <c r="BM282" s="143" t="s">
        <v>1077</v>
      </c>
    </row>
    <row r="283" spans="2:47" s="1" customFormat="1" ht="11.25">
      <c r="B283" s="33"/>
      <c r="D283" s="145" t="s">
        <v>145</v>
      </c>
      <c r="F283" s="146" t="s">
        <v>642</v>
      </c>
      <c r="I283" s="147"/>
      <c r="L283" s="33"/>
      <c r="M283" s="148"/>
      <c r="T283" s="54"/>
      <c r="AT283" s="18" t="s">
        <v>145</v>
      </c>
      <c r="AU283" s="18" t="s">
        <v>87</v>
      </c>
    </row>
    <row r="284" spans="2:65" s="1" customFormat="1" ht="24.2" customHeight="1">
      <c r="B284" s="33"/>
      <c r="C284" s="132" t="s">
        <v>491</v>
      </c>
      <c r="D284" s="132" t="s">
        <v>138</v>
      </c>
      <c r="E284" s="133" t="s">
        <v>1078</v>
      </c>
      <c r="F284" s="134" t="s">
        <v>1079</v>
      </c>
      <c r="G284" s="135" t="s">
        <v>623</v>
      </c>
      <c r="H284" s="136">
        <v>13.449</v>
      </c>
      <c r="I284" s="137"/>
      <c r="J284" s="138">
        <f>ROUND(I284*H284,2)</f>
        <v>0</v>
      </c>
      <c r="K284" s="134" t="s">
        <v>142</v>
      </c>
      <c r="L284" s="33"/>
      <c r="M284" s="139" t="s">
        <v>19</v>
      </c>
      <c r="N284" s="140" t="s">
        <v>46</v>
      </c>
      <c r="P284" s="141">
        <f>O284*H284</f>
        <v>0</v>
      </c>
      <c r="Q284" s="141">
        <v>0</v>
      </c>
      <c r="R284" s="141">
        <f>Q284*H284</f>
        <v>0</v>
      </c>
      <c r="S284" s="141">
        <v>0</v>
      </c>
      <c r="T284" s="142">
        <f>S284*H284</f>
        <v>0</v>
      </c>
      <c r="AR284" s="143" t="s">
        <v>143</v>
      </c>
      <c r="AT284" s="143" t="s">
        <v>138</v>
      </c>
      <c r="AU284" s="143" t="s">
        <v>87</v>
      </c>
      <c r="AY284" s="18" t="s">
        <v>135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8" t="s">
        <v>87</v>
      </c>
      <c r="BK284" s="144">
        <f>ROUND(I284*H284,2)</f>
        <v>0</v>
      </c>
      <c r="BL284" s="18" t="s">
        <v>143</v>
      </c>
      <c r="BM284" s="143" t="s">
        <v>1080</v>
      </c>
    </row>
    <row r="285" spans="2:47" s="1" customFormat="1" ht="11.25">
      <c r="B285" s="33"/>
      <c r="D285" s="145" t="s">
        <v>145</v>
      </c>
      <c r="F285" s="146" t="s">
        <v>1081</v>
      </c>
      <c r="I285" s="147"/>
      <c r="L285" s="33"/>
      <c r="M285" s="148"/>
      <c r="T285" s="54"/>
      <c r="AT285" s="18" t="s">
        <v>145</v>
      </c>
      <c r="AU285" s="18" t="s">
        <v>87</v>
      </c>
    </row>
    <row r="286" spans="2:65" s="1" customFormat="1" ht="16.5" customHeight="1">
      <c r="B286" s="33"/>
      <c r="C286" s="132" t="s">
        <v>498</v>
      </c>
      <c r="D286" s="132" t="s">
        <v>138</v>
      </c>
      <c r="E286" s="133" t="s">
        <v>1082</v>
      </c>
      <c r="F286" s="134" t="s">
        <v>1083</v>
      </c>
      <c r="G286" s="135" t="s">
        <v>623</v>
      </c>
      <c r="H286" s="136">
        <v>78.787</v>
      </c>
      <c r="I286" s="137"/>
      <c r="J286" s="138">
        <f>ROUND(I286*H286,2)</f>
        <v>0</v>
      </c>
      <c r="K286" s="134" t="s">
        <v>19</v>
      </c>
      <c r="L286" s="33"/>
      <c r="M286" s="139" t="s">
        <v>19</v>
      </c>
      <c r="N286" s="140" t="s">
        <v>46</v>
      </c>
      <c r="P286" s="141">
        <f>O286*H286</f>
        <v>0</v>
      </c>
      <c r="Q286" s="141">
        <v>0</v>
      </c>
      <c r="R286" s="141">
        <f>Q286*H286</f>
        <v>0</v>
      </c>
      <c r="S286" s="141">
        <v>0</v>
      </c>
      <c r="T286" s="142">
        <f>S286*H286</f>
        <v>0</v>
      </c>
      <c r="AR286" s="143" t="s">
        <v>143</v>
      </c>
      <c r="AT286" s="143" t="s">
        <v>138</v>
      </c>
      <c r="AU286" s="143" t="s">
        <v>87</v>
      </c>
      <c r="AY286" s="18" t="s">
        <v>135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8" t="s">
        <v>87</v>
      </c>
      <c r="BK286" s="144">
        <f>ROUND(I286*H286,2)</f>
        <v>0</v>
      </c>
      <c r="BL286" s="18" t="s">
        <v>143</v>
      </c>
      <c r="BM286" s="143" t="s">
        <v>1084</v>
      </c>
    </row>
    <row r="287" spans="2:51" s="13" customFormat="1" ht="11.25">
      <c r="B287" s="156"/>
      <c r="D287" s="150" t="s">
        <v>147</v>
      </c>
      <c r="E287" s="157" t="s">
        <v>19</v>
      </c>
      <c r="F287" s="158" t="s">
        <v>1085</v>
      </c>
      <c r="H287" s="159">
        <v>78.787</v>
      </c>
      <c r="I287" s="160"/>
      <c r="L287" s="156"/>
      <c r="M287" s="161"/>
      <c r="T287" s="162"/>
      <c r="AT287" s="157" t="s">
        <v>147</v>
      </c>
      <c r="AU287" s="157" t="s">
        <v>87</v>
      </c>
      <c r="AV287" s="13" t="s">
        <v>87</v>
      </c>
      <c r="AW287" s="13" t="s">
        <v>35</v>
      </c>
      <c r="AX287" s="13" t="s">
        <v>74</v>
      </c>
      <c r="AY287" s="157" t="s">
        <v>135</v>
      </c>
    </row>
    <row r="288" spans="2:51" s="14" customFormat="1" ht="11.25">
      <c r="B288" s="163"/>
      <c r="D288" s="150" t="s">
        <v>147</v>
      </c>
      <c r="E288" s="164" t="s">
        <v>19</v>
      </c>
      <c r="F288" s="165" t="s">
        <v>151</v>
      </c>
      <c r="H288" s="166">
        <v>78.787</v>
      </c>
      <c r="I288" s="167"/>
      <c r="L288" s="163"/>
      <c r="M288" s="168"/>
      <c r="T288" s="169"/>
      <c r="AT288" s="164" t="s">
        <v>147</v>
      </c>
      <c r="AU288" s="164" t="s">
        <v>87</v>
      </c>
      <c r="AV288" s="14" t="s">
        <v>143</v>
      </c>
      <c r="AW288" s="14" t="s">
        <v>35</v>
      </c>
      <c r="AX288" s="14" t="s">
        <v>81</v>
      </c>
      <c r="AY288" s="164" t="s">
        <v>135</v>
      </c>
    </row>
    <row r="289" spans="2:65" s="1" customFormat="1" ht="24.2" customHeight="1">
      <c r="B289" s="33"/>
      <c r="C289" s="132" t="s">
        <v>505</v>
      </c>
      <c r="D289" s="132" t="s">
        <v>138</v>
      </c>
      <c r="E289" s="133" t="s">
        <v>649</v>
      </c>
      <c r="F289" s="134" t="s">
        <v>650</v>
      </c>
      <c r="G289" s="135" t="s">
        <v>623</v>
      </c>
      <c r="H289" s="136">
        <v>2.085</v>
      </c>
      <c r="I289" s="137"/>
      <c r="J289" s="138">
        <f>ROUND(I289*H289,2)</f>
        <v>0</v>
      </c>
      <c r="K289" s="134" t="s">
        <v>142</v>
      </c>
      <c r="L289" s="33"/>
      <c r="M289" s="139" t="s">
        <v>19</v>
      </c>
      <c r="N289" s="140" t="s">
        <v>46</v>
      </c>
      <c r="P289" s="141">
        <f>O289*H289</f>
        <v>0</v>
      </c>
      <c r="Q289" s="141">
        <v>0</v>
      </c>
      <c r="R289" s="141">
        <f>Q289*H289</f>
        <v>0</v>
      </c>
      <c r="S289" s="141">
        <v>0</v>
      </c>
      <c r="T289" s="142">
        <f>S289*H289</f>
        <v>0</v>
      </c>
      <c r="AR289" s="143" t="s">
        <v>143</v>
      </c>
      <c r="AT289" s="143" t="s">
        <v>138</v>
      </c>
      <c r="AU289" s="143" t="s">
        <v>87</v>
      </c>
      <c r="AY289" s="18" t="s">
        <v>135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8" t="s">
        <v>87</v>
      </c>
      <c r="BK289" s="144">
        <f>ROUND(I289*H289,2)</f>
        <v>0</v>
      </c>
      <c r="BL289" s="18" t="s">
        <v>143</v>
      </c>
      <c r="BM289" s="143" t="s">
        <v>1086</v>
      </c>
    </row>
    <row r="290" spans="2:47" s="1" customFormat="1" ht="11.25">
      <c r="B290" s="33"/>
      <c r="D290" s="145" t="s">
        <v>145</v>
      </c>
      <c r="F290" s="146" t="s">
        <v>652</v>
      </c>
      <c r="I290" s="147"/>
      <c r="L290" s="33"/>
      <c r="M290" s="148"/>
      <c r="T290" s="54"/>
      <c r="AT290" s="18" t="s">
        <v>145</v>
      </c>
      <c r="AU290" s="18" t="s">
        <v>87</v>
      </c>
    </row>
    <row r="291" spans="2:51" s="13" customFormat="1" ht="11.25">
      <c r="B291" s="156"/>
      <c r="D291" s="150" t="s">
        <v>147</v>
      </c>
      <c r="E291" s="157" t="s">
        <v>19</v>
      </c>
      <c r="F291" s="158" t="s">
        <v>1087</v>
      </c>
      <c r="H291" s="159">
        <v>158.995</v>
      </c>
      <c r="I291" s="160"/>
      <c r="L291" s="156"/>
      <c r="M291" s="161"/>
      <c r="T291" s="162"/>
      <c r="AT291" s="157" t="s">
        <v>147</v>
      </c>
      <c r="AU291" s="157" t="s">
        <v>87</v>
      </c>
      <c r="AV291" s="13" t="s">
        <v>87</v>
      </c>
      <c r="AW291" s="13" t="s">
        <v>35</v>
      </c>
      <c r="AX291" s="13" t="s">
        <v>74</v>
      </c>
      <c r="AY291" s="157" t="s">
        <v>135</v>
      </c>
    </row>
    <row r="292" spans="2:51" s="13" customFormat="1" ht="11.25">
      <c r="B292" s="156"/>
      <c r="D292" s="150" t="s">
        <v>147</v>
      </c>
      <c r="E292" s="157" t="s">
        <v>19</v>
      </c>
      <c r="F292" s="158" t="s">
        <v>1088</v>
      </c>
      <c r="H292" s="159">
        <v>-64.674</v>
      </c>
      <c r="I292" s="160"/>
      <c r="L292" s="156"/>
      <c r="M292" s="161"/>
      <c r="T292" s="162"/>
      <c r="AT292" s="157" t="s">
        <v>147</v>
      </c>
      <c r="AU292" s="157" t="s">
        <v>87</v>
      </c>
      <c r="AV292" s="13" t="s">
        <v>87</v>
      </c>
      <c r="AW292" s="13" t="s">
        <v>35</v>
      </c>
      <c r="AX292" s="13" t="s">
        <v>74</v>
      </c>
      <c r="AY292" s="157" t="s">
        <v>135</v>
      </c>
    </row>
    <row r="293" spans="2:51" s="13" customFormat="1" ht="11.25">
      <c r="B293" s="156"/>
      <c r="D293" s="150" t="s">
        <v>147</v>
      </c>
      <c r="E293" s="157" t="s">
        <v>19</v>
      </c>
      <c r="F293" s="158" t="s">
        <v>1089</v>
      </c>
      <c r="H293" s="159">
        <v>-13.449</v>
      </c>
      <c r="I293" s="160"/>
      <c r="L293" s="156"/>
      <c r="M293" s="161"/>
      <c r="T293" s="162"/>
      <c r="AT293" s="157" t="s">
        <v>147</v>
      </c>
      <c r="AU293" s="157" t="s">
        <v>87</v>
      </c>
      <c r="AV293" s="13" t="s">
        <v>87</v>
      </c>
      <c r="AW293" s="13" t="s">
        <v>35</v>
      </c>
      <c r="AX293" s="13" t="s">
        <v>74</v>
      </c>
      <c r="AY293" s="157" t="s">
        <v>135</v>
      </c>
    </row>
    <row r="294" spans="2:51" s="13" customFormat="1" ht="11.25">
      <c r="B294" s="156"/>
      <c r="D294" s="150" t="s">
        <v>147</v>
      </c>
      <c r="E294" s="157" t="s">
        <v>19</v>
      </c>
      <c r="F294" s="158" t="s">
        <v>1090</v>
      </c>
      <c r="H294" s="159">
        <v>-78.787</v>
      </c>
      <c r="I294" s="160"/>
      <c r="L294" s="156"/>
      <c r="M294" s="161"/>
      <c r="T294" s="162"/>
      <c r="AT294" s="157" t="s">
        <v>147</v>
      </c>
      <c r="AU294" s="157" t="s">
        <v>87</v>
      </c>
      <c r="AV294" s="13" t="s">
        <v>87</v>
      </c>
      <c r="AW294" s="13" t="s">
        <v>35</v>
      </c>
      <c r="AX294" s="13" t="s">
        <v>74</v>
      </c>
      <c r="AY294" s="157" t="s">
        <v>135</v>
      </c>
    </row>
    <row r="295" spans="2:51" s="14" customFormat="1" ht="11.25">
      <c r="B295" s="163"/>
      <c r="D295" s="150" t="s">
        <v>147</v>
      </c>
      <c r="E295" s="164" t="s">
        <v>19</v>
      </c>
      <c r="F295" s="165" t="s">
        <v>151</v>
      </c>
      <c r="H295" s="166">
        <v>2.0849999999999937</v>
      </c>
      <c r="I295" s="167"/>
      <c r="L295" s="163"/>
      <c r="M295" s="168"/>
      <c r="T295" s="169"/>
      <c r="AT295" s="164" t="s">
        <v>147</v>
      </c>
      <c r="AU295" s="164" t="s">
        <v>87</v>
      </c>
      <c r="AV295" s="14" t="s">
        <v>143</v>
      </c>
      <c r="AW295" s="14" t="s">
        <v>35</v>
      </c>
      <c r="AX295" s="14" t="s">
        <v>81</v>
      </c>
      <c r="AY295" s="164" t="s">
        <v>135</v>
      </c>
    </row>
    <row r="296" spans="2:63" s="11" customFormat="1" ht="22.9" customHeight="1">
      <c r="B296" s="120"/>
      <c r="D296" s="121" t="s">
        <v>73</v>
      </c>
      <c r="E296" s="130" t="s">
        <v>656</v>
      </c>
      <c r="F296" s="130" t="s">
        <v>657</v>
      </c>
      <c r="I296" s="123"/>
      <c r="J296" s="131">
        <f>BK296</f>
        <v>0</v>
      </c>
      <c r="L296" s="120"/>
      <c r="M296" s="125"/>
      <c r="P296" s="126">
        <f>SUM(P297:P298)</f>
        <v>0</v>
      </c>
      <c r="R296" s="126">
        <f>SUM(R297:R298)</f>
        <v>0</v>
      </c>
      <c r="T296" s="127">
        <f>SUM(T297:T298)</f>
        <v>0</v>
      </c>
      <c r="AR296" s="121" t="s">
        <v>81</v>
      </c>
      <c r="AT296" s="128" t="s">
        <v>73</v>
      </c>
      <c r="AU296" s="128" t="s">
        <v>81</v>
      </c>
      <c r="AY296" s="121" t="s">
        <v>135</v>
      </c>
      <c r="BK296" s="129">
        <f>SUM(BK297:BK298)</f>
        <v>0</v>
      </c>
    </row>
    <row r="297" spans="2:65" s="1" customFormat="1" ht="33" customHeight="1">
      <c r="B297" s="33"/>
      <c r="C297" s="132" t="s">
        <v>512</v>
      </c>
      <c r="D297" s="132" t="s">
        <v>138</v>
      </c>
      <c r="E297" s="133" t="s">
        <v>1091</v>
      </c>
      <c r="F297" s="134" t="s">
        <v>1092</v>
      </c>
      <c r="G297" s="135" t="s">
        <v>623</v>
      </c>
      <c r="H297" s="136">
        <v>5.518</v>
      </c>
      <c r="I297" s="137"/>
      <c r="J297" s="138">
        <f>ROUND(I297*H297,2)</f>
        <v>0</v>
      </c>
      <c r="K297" s="134" t="s">
        <v>142</v>
      </c>
      <c r="L297" s="33"/>
      <c r="M297" s="139" t="s">
        <v>19</v>
      </c>
      <c r="N297" s="140" t="s">
        <v>46</v>
      </c>
      <c r="P297" s="141">
        <f>O297*H297</f>
        <v>0</v>
      </c>
      <c r="Q297" s="141">
        <v>0</v>
      </c>
      <c r="R297" s="141">
        <f>Q297*H297</f>
        <v>0</v>
      </c>
      <c r="S297" s="141">
        <v>0</v>
      </c>
      <c r="T297" s="142">
        <f>S297*H297</f>
        <v>0</v>
      </c>
      <c r="AR297" s="143" t="s">
        <v>143</v>
      </c>
      <c r="AT297" s="143" t="s">
        <v>138</v>
      </c>
      <c r="AU297" s="143" t="s">
        <v>87</v>
      </c>
      <c r="AY297" s="18" t="s">
        <v>135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8" t="s">
        <v>87</v>
      </c>
      <c r="BK297" s="144">
        <f>ROUND(I297*H297,2)</f>
        <v>0</v>
      </c>
      <c r="BL297" s="18" t="s">
        <v>143</v>
      </c>
      <c r="BM297" s="143" t="s">
        <v>1093</v>
      </c>
    </row>
    <row r="298" spans="2:47" s="1" customFormat="1" ht="11.25">
      <c r="B298" s="33"/>
      <c r="D298" s="145" t="s">
        <v>145</v>
      </c>
      <c r="F298" s="146" t="s">
        <v>1094</v>
      </c>
      <c r="I298" s="147"/>
      <c r="L298" s="33"/>
      <c r="M298" s="148"/>
      <c r="T298" s="54"/>
      <c r="AT298" s="18" t="s">
        <v>145</v>
      </c>
      <c r="AU298" s="18" t="s">
        <v>87</v>
      </c>
    </row>
    <row r="299" spans="2:63" s="11" customFormat="1" ht="25.9" customHeight="1">
      <c r="B299" s="120"/>
      <c r="D299" s="121" t="s">
        <v>73</v>
      </c>
      <c r="E299" s="122" t="s">
        <v>663</v>
      </c>
      <c r="F299" s="122" t="s">
        <v>664</v>
      </c>
      <c r="I299" s="123"/>
      <c r="J299" s="124">
        <f>BK299</f>
        <v>0</v>
      </c>
      <c r="L299" s="120"/>
      <c r="M299" s="125"/>
      <c r="P299" s="126">
        <f>P300+P311+P443+P479+P494+P522+P529+P552+P604+P638</f>
        <v>0</v>
      </c>
      <c r="R299" s="126">
        <f>R300+R311+R443+R479+R494+R522+R529+R552+R604+R638</f>
        <v>13.888756749999999</v>
      </c>
      <c r="T299" s="127">
        <f>T300+T311+T443+T479+T494+T522+T529+T552+T604+T638</f>
        <v>13.951086</v>
      </c>
      <c r="AR299" s="121" t="s">
        <v>87</v>
      </c>
      <c r="AT299" s="128" t="s">
        <v>73</v>
      </c>
      <c r="AU299" s="128" t="s">
        <v>74</v>
      </c>
      <c r="AY299" s="121" t="s">
        <v>135</v>
      </c>
      <c r="BK299" s="129">
        <f>BK300+BK311+BK443+BK479+BK494+BK522+BK529+BK552+BK604+BK638</f>
        <v>0</v>
      </c>
    </row>
    <row r="300" spans="2:63" s="11" customFormat="1" ht="22.9" customHeight="1">
      <c r="B300" s="120"/>
      <c r="D300" s="121" t="s">
        <v>73</v>
      </c>
      <c r="E300" s="130" t="s">
        <v>1095</v>
      </c>
      <c r="F300" s="130" t="s">
        <v>1096</v>
      </c>
      <c r="I300" s="123"/>
      <c r="J300" s="131">
        <f>BK300</f>
        <v>0</v>
      </c>
      <c r="L300" s="120"/>
      <c r="M300" s="125"/>
      <c r="P300" s="126">
        <f>SUM(P301:P310)</f>
        <v>0</v>
      </c>
      <c r="R300" s="126">
        <f>SUM(R301:R310)</f>
        <v>0.027232</v>
      </c>
      <c r="T300" s="127">
        <f>SUM(T301:T310)</f>
        <v>0</v>
      </c>
      <c r="AR300" s="121" t="s">
        <v>87</v>
      </c>
      <c r="AT300" s="128" t="s">
        <v>73</v>
      </c>
      <c r="AU300" s="128" t="s">
        <v>81</v>
      </c>
      <c r="AY300" s="121" t="s">
        <v>135</v>
      </c>
      <c r="BK300" s="129">
        <f>SUM(BK301:BK310)</f>
        <v>0</v>
      </c>
    </row>
    <row r="301" spans="2:65" s="1" customFormat="1" ht="16.5" customHeight="1">
      <c r="B301" s="33"/>
      <c r="C301" s="132" t="s">
        <v>517</v>
      </c>
      <c r="D301" s="132" t="s">
        <v>138</v>
      </c>
      <c r="E301" s="133" t="s">
        <v>1097</v>
      </c>
      <c r="F301" s="134" t="s">
        <v>1098</v>
      </c>
      <c r="G301" s="135" t="s">
        <v>156</v>
      </c>
      <c r="H301" s="136">
        <v>9.1</v>
      </c>
      <c r="I301" s="137"/>
      <c r="J301" s="138">
        <f>ROUND(I301*H301,2)</f>
        <v>0</v>
      </c>
      <c r="K301" s="134" t="s">
        <v>19</v>
      </c>
      <c r="L301" s="33"/>
      <c r="M301" s="139" t="s">
        <v>19</v>
      </c>
      <c r="N301" s="140" t="s">
        <v>46</v>
      </c>
      <c r="P301" s="141">
        <f>O301*H301</f>
        <v>0</v>
      </c>
      <c r="Q301" s="141">
        <v>0</v>
      </c>
      <c r="R301" s="141">
        <f>Q301*H301</f>
        <v>0</v>
      </c>
      <c r="S301" s="141">
        <v>0</v>
      </c>
      <c r="T301" s="142">
        <f>S301*H301</f>
        <v>0</v>
      </c>
      <c r="AR301" s="143" t="s">
        <v>314</v>
      </c>
      <c r="AT301" s="143" t="s">
        <v>138</v>
      </c>
      <c r="AU301" s="143" t="s">
        <v>87</v>
      </c>
      <c r="AY301" s="18" t="s">
        <v>135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8" t="s">
        <v>87</v>
      </c>
      <c r="BK301" s="144">
        <f>ROUND(I301*H301,2)</f>
        <v>0</v>
      </c>
      <c r="BL301" s="18" t="s">
        <v>314</v>
      </c>
      <c r="BM301" s="143" t="s">
        <v>1099</v>
      </c>
    </row>
    <row r="302" spans="2:65" s="1" customFormat="1" ht="16.5" customHeight="1">
      <c r="B302" s="33"/>
      <c r="C302" s="132" t="s">
        <v>521</v>
      </c>
      <c r="D302" s="132" t="s">
        <v>138</v>
      </c>
      <c r="E302" s="133" t="s">
        <v>1100</v>
      </c>
      <c r="F302" s="134" t="s">
        <v>1101</v>
      </c>
      <c r="G302" s="135" t="s">
        <v>156</v>
      </c>
      <c r="H302" s="136">
        <v>9.1</v>
      </c>
      <c r="I302" s="137"/>
      <c r="J302" s="138">
        <f>ROUND(I302*H302,2)</f>
        <v>0</v>
      </c>
      <c r="K302" s="134" t="s">
        <v>142</v>
      </c>
      <c r="L302" s="33"/>
      <c r="M302" s="139" t="s">
        <v>19</v>
      </c>
      <c r="N302" s="140" t="s">
        <v>46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314</v>
      </c>
      <c r="AT302" s="143" t="s">
        <v>138</v>
      </c>
      <c r="AU302" s="143" t="s">
        <v>87</v>
      </c>
      <c r="AY302" s="18" t="s">
        <v>135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8" t="s">
        <v>87</v>
      </c>
      <c r="BK302" s="144">
        <f>ROUND(I302*H302,2)</f>
        <v>0</v>
      </c>
      <c r="BL302" s="18" t="s">
        <v>314</v>
      </c>
      <c r="BM302" s="143" t="s">
        <v>1102</v>
      </c>
    </row>
    <row r="303" spans="2:47" s="1" customFormat="1" ht="11.25">
      <c r="B303" s="33"/>
      <c r="D303" s="145" t="s">
        <v>145</v>
      </c>
      <c r="F303" s="146" t="s">
        <v>1103</v>
      </c>
      <c r="I303" s="147"/>
      <c r="L303" s="33"/>
      <c r="M303" s="148"/>
      <c r="T303" s="54"/>
      <c r="AT303" s="18" t="s">
        <v>145</v>
      </c>
      <c r="AU303" s="18" t="s">
        <v>87</v>
      </c>
    </row>
    <row r="304" spans="2:51" s="12" customFormat="1" ht="11.25">
      <c r="B304" s="149"/>
      <c r="D304" s="150" t="s">
        <v>147</v>
      </c>
      <c r="E304" s="151" t="s">
        <v>19</v>
      </c>
      <c r="F304" s="152" t="s">
        <v>930</v>
      </c>
      <c r="H304" s="151" t="s">
        <v>19</v>
      </c>
      <c r="I304" s="153"/>
      <c r="L304" s="149"/>
      <c r="M304" s="154"/>
      <c r="T304" s="155"/>
      <c r="AT304" s="151" t="s">
        <v>147</v>
      </c>
      <c r="AU304" s="151" t="s">
        <v>87</v>
      </c>
      <c r="AV304" s="12" t="s">
        <v>81</v>
      </c>
      <c r="AW304" s="12" t="s">
        <v>35</v>
      </c>
      <c r="AX304" s="12" t="s">
        <v>74</v>
      </c>
      <c r="AY304" s="151" t="s">
        <v>135</v>
      </c>
    </row>
    <row r="305" spans="2:51" s="13" customFormat="1" ht="11.25">
      <c r="B305" s="156"/>
      <c r="D305" s="150" t="s">
        <v>147</v>
      </c>
      <c r="E305" s="157" t="s">
        <v>19</v>
      </c>
      <c r="F305" s="158" t="s">
        <v>1037</v>
      </c>
      <c r="H305" s="159">
        <v>9.1</v>
      </c>
      <c r="I305" s="160"/>
      <c r="L305" s="156"/>
      <c r="M305" s="161"/>
      <c r="T305" s="162"/>
      <c r="AT305" s="157" t="s">
        <v>147</v>
      </c>
      <c r="AU305" s="157" t="s">
        <v>87</v>
      </c>
      <c r="AV305" s="13" t="s">
        <v>87</v>
      </c>
      <c r="AW305" s="13" t="s">
        <v>35</v>
      </c>
      <c r="AX305" s="13" t="s">
        <v>74</v>
      </c>
      <c r="AY305" s="157" t="s">
        <v>135</v>
      </c>
    </row>
    <row r="306" spans="2:51" s="14" customFormat="1" ht="11.25">
      <c r="B306" s="163"/>
      <c r="D306" s="150" t="s">
        <v>147</v>
      </c>
      <c r="E306" s="164" t="s">
        <v>19</v>
      </c>
      <c r="F306" s="165" t="s">
        <v>151</v>
      </c>
      <c r="H306" s="166">
        <v>9.1</v>
      </c>
      <c r="I306" s="167"/>
      <c r="L306" s="163"/>
      <c r="M306" s="168"/>
      <c r="T306" s="169"/>
      <c r="AT306" s="164" t="s">
        <v>147</v>
      </c>
      <c r="AU306" s="164" t="s">
        <v>87</v>
      </c>
      <c r="AV306" s="14" t="s">
        <v>143</v>
      </c>
      <c r="AW306" s="14" t="s">
        <v>35</v>
      </c>
      <c r="AX306" s="14" t="s">
        <v>81</v>
      </c>
      <c r="AY306" s="164" t="s">
        <v>135</v>
      </c>
    </row>
    <row r="307" spans="2:65" s="1" customFormat="1" ht="16.5" customHeight="1">
      <c r="B307" s="33"/>
      <c r="C307" s="178" t="s">
        <v>526</v>
      </c>
      <c r="D307" s="178" t="s">
        <v>258</v>
      </c>
      <c r="E307" s="179" t="s">
        <v>1104</v>
      </c>
      <c r="F307" s="180" t="s">
        <v>1105</v>
      </c>
      <c r="G307" s="181" t="s">
        <v>1106</v>
      </c>
      <c r="H307" s="182">
        <v>27.232</v>
      </c>
      <c r="I307" s="183"/>
      <c r="J307" s="184">
        <f>ROUND(I307*H307,2)</f>
        <v>0</v>
      </c>
      <c r="K307" s="180" t="s">
        <v>19</v>
      </c>
      <c r="L307" s="185"/>
      <c r="M307" s="186" t="s">
        <v>19</v>
      </c>
      <c r="N307" s="187" t="s">
        <v>46</v>
      </c>
      <c r="P307" s="141">
        <f>O307*H307</f>
        <v>0</v>
      </c>
      <c r="Q307" s="141">
        <v>0.001</v>
      </c>
      <c r="R307" s="141">
        <f>Q307*H307</f>
        <v>0.027232</v>
      </c>
      <c r="S307" s="141">
        <v>0</v>
      </c>
      <c r="T307" s="142">
        <f>S307*H307</f>
        <v>0</v>
      </c>
      <c r="AR307" s="143" t="s">
        <v>466</v>
      </c>
      <c r="AT307" s="143" t="s">
        <v>258</v>
      </c>
      <c r="AU307" s="143" t="s">
        <v>87</v>
      </c>
      <c r="AY307" s="18" t="s">
        <v>135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8" t="s">
        <v>87</v>
      </c>
      <c r="BK307" s="144">
        <f>ROUND(I307*H307,2)</f>
        <v>0</v>
      </c>
      <c r="BL307" s="18" t="s">
        <v>314</v>
      </c>
      <c r="BM307" s="143" t="s">
        <v>1107</v>
      </c>
    </row>
    <row r="308" spans="2:51" s="13" customFormat="1" ht="11.25">
      <c r="B308" s="156"/>
      <c r="D308" s="150" t="s">
        <v>147</v>
      </c>
      <c r="F308" s="158" t="s">
        <v>1108</v>
      </c>
      <c r="H308" s="159">
        <v>27.232</v>
      </c>
      <c r="I308" s="160"/>
      <c r="L308" s="156"/>
      <c r="M308" s="161"/>
      <c r="T308" s="162"/>
      <c r="AT308" s="157" t="s">
        <v>147</v>
      </c>
      <c r="AU308" s="157" t="s">
        <v>87</v>
      </c>
      <c r="AV308" s="13" t="s">
        <v>87</v>
      </c>
      <c r="AW308" s="13" t="s">
        <v>4</v>
      </c>
      <c r="AX308" s="13" t="s">
        <v>81</v>
      </c>
      <c r="AY308" s="157" t="s">
        <v>135</v>
      </c>
    </row>
    <row r="309" spans="2:65" s="1" customFormat="1" ht="24.2" customHeight="1">
      <c r="B309" s="33"/>
      <c r="C309" s="132" t="s">
        <v>531</v>
      </c>
      <c r="D309" s="132" t="s">
        <v>138</v>
      </c>
      <c r="E309" s="133" t="s">
        <v>1109</v>
      </c>
      <c r="F309" s="134" t="s">
        <v>1110</v>
      </c>
      <c r="G309" s="135" t="s">
        <v>744</v>
      </c>
      <c r="H309" s="188"/>
      <c r="I309" s="137"/>
      <c r="J309" s="138">
        <f>ROUND(I309*H309,2)</f>
        <v>0</v>
      </c>
      <c r="K309" s="134" t="s">
        <v>142</v>
      </c>
      <c r="L309" s="33"/>
      <c r="M309" s="139" t="s">
        <v>19</v>
      </c>
      <c r="N309" s="140" t="s">
        <v>46</v>
      </c>
      <c r="P309" s="141">
        <f>O309*H309</f>
        <v>0</v>
      </c>
      <c r="Q309" s="141">
        <v>0</v>
      </c>
      <c r="R309" s="141">
        <f>Q309*H309</f>
        <v>0</v>
      </c>
      <c r="S309" s="141">
        <v>0</v>
      </c>
      <c r="T309" s="142">
        <f>S309*H309</f>
        <v>0</v>
      </c>
      <c r="AR309" s="143" t="s">
        <v>314</v>
      </c>
      <c r="AT309" s="143" t="s">
        <v>138</v>
      </c>
      <c r="AU309" s="143" t="s">
        <v>87</v>
      </c>
      <c r="AY309" s="18" t="s">
        <v>135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8" t="s">
        <v>87</v>
      </c>
      <c r="BK309" s="144">
        <f>ROUND(I309*H309,2)</f>
        <v>0</v>
      </c>
      <c r="BL309" s="18" t="s">
        <v>314</v>
      </c>
      <c r="BM309" s="143" t="s">
        <v>1111</v>
      </c>
    </row>
    <row r="310" spans="2:47" s="1" customFormat="1" ht="11.25">
      <c r="B310" s="33"/>
      <c r="D310" s="145" t="s">
        <v>145</v>
      </c>
      <c r="F310" s="146" t="s">
        <v>1112</v>
      </c>
      <c r="I310" s="147"/>
      <c r="L310" s="33"/>
      <c r="M310" s="148"/>
      <c r="T310" s="54"/>
      <c r="AT310" s="18" t="s">
        <v>145</v>
      </c>
      <c r="AU310" s="18" t="s">
        <v>87</v>
      </c>
    </row>
    <row r="311" spans="2:63" s="11" customFormat="1" ht="22.9" customHeight="1">
      <c r="B311" s="120"/>
      <c r="D311" s="121" t="s">
        <v>73</v>
      </c>
      <c r="E311" s="130" t="s">
        <v>1113</v>
      </c>
      <c r="F311" s="130" t="s">
        <v>1114</v>
      </c>
      <c r="I311" s="123"/>
      <c r="J311" s="131">
        <f>BK311</f>
        <v>0</v>
      </c>
      <c r="L311" s="120"/>
      <c r="M311" s="125"/>
      <c r="P311" s="126">
        <f>SUM(P312:P442)</f>
        <v>0</v>
      </c>
      <c r="R311" s="126">
        <f>SUM(R312:R442)</f>
        <v>5.483564910000001</v>
      </c>
      <c r="T311" s="127">
        <f>SUM(T312:T442)</f>
        <v>13.448556</v>
      </c>
      <c r="AR311" s="121" t="s">
        <v>87</v>
      </c>
      <c r="AT311" s="128" t="s">
        <v>73</v>
      </c>
      <c r="AU311" s="128" t="s">
        <v>81</v>
      </c>
      <c r="AY311" s="121" t="s">
        <v>135</v>
      </c>
      <c r="BK311" s="129">
        <f>SUM(BK312:BK442)</f>
        <v>0</v>
      </c>
    </row>
    <row r="312" spans="2:65" s="1" customFormat="1" ht="16.5" customHeight="1">
      <c r="B312" s="33"/>
      <c r="C312" s="132" t="s">
        <v>536</v>
      </c>
      <c r="D312" s="132" t="s">
        <v>138</v>
      </c>
      <c r="E312" s="133" t="s">
        <v>1115</v>
      </c>
      <c r="F312" s="134" t="s">
        <v>1116</v>
      </c>
      <c r="G312" s="135" t="s">
        <v>156</v>
      </c>
      <c r="H312" s="136">
        <v>815.064</v>
      </c>
      <c r="I312" s="137"/>
      <c r="J312" s="138">
        <f>ROUND(I312*H312,2)</f>
        <v>0</v>
      </c>
      <c r="K312" s="134" t="s">
        <v>19</v>
      </c>
      <c r="L312" s="33"/>
      <c r="M312" s="139" t="s">
        <v>19</v>
      </c>
      <c r="N312" s="140" t="s">
        <v>46</v>
      </c>
      <c r="P312" s="141">
        <f>O312*H312</f>
        <v>0</v>
      </c>
      <c r="Q312" s="141">
        <v>0</v>
      </c>
      <c r="R312" s="141">
        <f>Q312*H312</f>
        <v>0</v>
      </c>
      <c r="S312" s="141">
        <v>0.0165</v>
      </c>
      <c r="T312" s="142">
        <f>S312*H312</f>
        <v>13.448556</v>
      </c>
      <c r="AR312" s="143" t="s">
        <v>314</v>
      </c>
      <c r="AT312" s="143" t="s">
        <v>138</v>
      </c>
      <c r="AU312" s="143" t="s">
        <v>87</v>
      </c>
      <c r="AY312" s="18" t="s">
        <v>135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8" t="s">
        <v>87</v>
      </c>
      <c r="BK312" s="144">
        <f>ROUND(I312*H312,2)</f>
        <v>0</v>
      </c>
      <c r="BL312" s="18" t="s">
        <v>314</v>
      </c>
      <c r="BM312" s="143" t="s">
        <v>1117</v>
      </c>
    </row>
    <row r="313" spans="2:51" s="12" customFormat="1" ht="11.25">
      <c r="B313" s="149"/>
      <c r="D313" s="150" t="s">
        <v>147</v>
      </c>
      <c r="E313" s="151" t="s">
        <v>19</v>
      </c>
      <c r="F313" s="152" t="s">
        <v>1118</v>
      </c>
      <c r="H313" s="151" t="s">
        <v>19</v>
      </c>
      <c r="I313" s="153"/>
      <c r="L313" s="149"/>
      <c r="M313" s="154"/>
      <c r="T313" s="155"/>
      <c r="AT313" s="151" t="s">
        <v>147</v>
      </c>
      <c r="AU313" s="151" t="s">
        <v>87</v>
      </c>
      <c r="AV313" s="12" t="s">
        <v>81</v>
      </c>
      <c r="AW313" s="12" t="s">
        <v>35</v>
      </c>
      <c r="AX313" s="12" t="s">
        <v>74</v>
      </c>
      <c r="AY313" s="151" t="s">
        <v>135</v>
      </c>
    </row>
    <row r="314" spans="2:51" s="13" customFormat="1" ht="11.25">
      <c r="B314" s="156"/>
      <c r="D314" s="150" t="s">
        <v>147</v>
      </c>
      <c r="E314" s="157" t="s">
        <v>19</v>
      </c>
      <c r="F314" s="158" t="s">
        <v>998</v>
      </c>
      <c r="H314" s="159">
        <v>317</v>
      </c>
      <c r="I314" s="160"/>
      <c r="L314" s="156"/>
      <c r="M314" s="161"/>
      <c r="T314" s="162"/>
      <c r="AT314" s="157" t="s">
        <v>147</v>
      </c>
      <c r="AU314" s="157" t="s">
        <v>87</v>
      </c>
      <c r="AV314" s="13" t="s">
        <v>87</v>
      </c>
      <c r="AW314" s="13" t="s">
        <v>35</v>
      </c>
      <c r="AX314" s="13" t="s">
        <v>74</v>
      </c>
      <c r="AY314" s="157" t="s">
        <v>135</v>
      </c>
    </row>
    <row r="315" spans="2:51" s="13" customFormat="1" ht="11.25">
      <c r="B315" s="156"/>
      <c r="D315" s="150" t="s">
        <v>147</v>
      </c>
      <c r="E315" s="157" t="s">
        <v>19</v>
      </c>
      <c r="F315" s="158" t="s">
        <v>1062</v>
      </c>
      <c r="H315" s="159">
        <v>27.36</v>
      </c>
      <c r="I315" s="160"/>
      <c r="L315" s="156"/>
      <c r="M315" s="161"/>
      <c r="T315" s="162"/>
      <c r="AT315" s="157" t="s">
        <v>147</v>
      </c>
      <c r="AU315" s="157" t="s">
        <v>87</v>
      </c>
      <c r="AV315" s="13" t="s">
        <v>87</v>
      </c>
      <c r="AW315" s="13" t="s">
        <v>35</v>
      </c>
      <c r="AX315" s="13" t="s">
        <v>74</v>
      </c>
      <c r="AY315" s="157" t="s">
        <v>135</v>
      </c>
    </row>
    <row r="316" spans="2:51" s="13" customFormat="1" ht="11.25">
      <c r="B316" s="156"/>
      <c r="D316" s="150" t="s">
        <v>147</v>
      </c>
      <c r="E316" s="157" t="s">
        <v>19</v>
      </c>
      <c r="F316" s="158" t="s">
        <v>999</v>
      </c>
      <c r="H316" s="159">
        <v>42.3</v>
      </c>
      <c r="I316" s="160"/>
      <c r="L316" s="156"/>
      <c r="M316" s="161"/>
      <c r="T316" s="162"/>
      <c r="AT316" s="157" t="s">
        <v>147</v>
      </c>
      <c r="AU316" s="157" t="s">
        <v>87</v>
      </c>
      <c r="AV316" s="13" t="s">
        <v>87</v>
      </c>
      <c r="AW316" s="13" t="s">
        <v>35</v>
      </c>
      <c r="AX316" s="13" t="s">
        <v>74</v>
      </c>
      <c r="AY316" s="157" t="s">
        <v>135</v>
      </c>
    </row>
    <row r="317" spans="2:51" s="13" customFormat="1" ht="11.25">
      <c r="B317" s="156"/>
      <c r="D317" s="150" t="s">
        <v>147</v>
      </c>
      <c r="E317" s="157" t="s">
        <v>19</v>
      </c>
      <c r="F317" s="158" t="s">
        <v>1119</v>
      </c>
      <c r="H317" s="159">
        <v>26.112</v>
      </c>
      <c r="I317" s="160"/>
      <c r="L317" s="156"/>
      <c r="M317" s="161"/>
      <c r="T317" s="162"/>
      <c r="AT317" s="157" t="s">
        <v>147</v>
      </c>
      <c r="AU317" s="157" t="s">
        <v>87</v>
      </c>
      <c r="AV317" s="13" t="s">
        <v>87</v>
      </c>
      <c r="AW317" s="13" t="s">
        <v>35</v>
      </c>
      <c r="AX317" s="13" t="s">
        <v>74</v>
      </c>
      <c r="AY317" s="157" t="s">
        <v>135</v>
      </c>
    </row>
    <row r="318" spans="2:51" s="12" customFormat="1" ht="11.25">
      <c r="B318" s="149"/>
      <c r="D318" s="150" t="s">
        <v>147</v>
      </c>
      <c r="E318" s="151" t="s">
        <v>19</v>
      </c>
      <c r="F318" s="152" t="s">
        <v>1120</v>
      </c>
      <c r="H318" s="151" t="s">
        <v>19</v>
      </c>
      <c r="I318" s="153"/>
      <c r="L318" s="149"/>
      <c r="M318" s="154"/>
      <c r="T318" s="155"/>
      <c r="AT318" s="151" t="s">
        <v>147</v>
      </c>
      <c r="AU318" s="151" t="s">
        <v>87</v>
      </c>
      <c r="AV318" s="12" t="s">
        <v>81</v>
      </c>
      <c r="AW318" s="12" t="s">
        <v>35</v>
      </c>
      <c r="AX318" s="12" t="s">
        <v>74</v>
      </c>
      <c r="AY318" s="151" t="s">
        <v>135</v>
      </c>
    </row>
    <row r="319" spans="2:51" s="13" customFormat="1" ht="11.25">
      <c r="B319" s="156"/>
      <c r="D319" s="150" t="s">
        <v>147</v>
      </c>
      <c r="E319" s="157" t="s">
        <v>19</v>
      </c>
      <c r="F319" s="158" t="s">
        <v>998</v>
      </c>
      <c r="H319" s="159">
        <v>317</v>
      </c>
      <c r="I319" s="160"/>
      <c r="L319" s="156"/>
      <c r="M319" s="161"/>
      <c r="T319" s="162"/>
      <c r="AT319" s="157" t="s">
        <v>147</v>
      </c>
      <c r="AU319" s="157" t="s">
        <v>87</v>
      </c>
      <c r="AV319" s="13" t="s">
        <v>87</v>
      </c>
      <c r="AW319" s="13" t="s">
        <v>35</v>
      </c>
      <c r="AX319" s="13" t="s">
        <v>74</v>
      </c>
      <c r="AY319" s="157" t="s">
        <v>135</v>
      </c>
    </row>
    <row r="320" spans="2:51" s="13" customFormat="1" ht="11.25">
      <c r="B320" s="156"/>
      <c r="D320" s="150" t="s">
        <v>147</v>
      </c>
      <c r="E320" s="157" t="s">
        <v>19</v>
      </c>
      <c r="F320" s="158" t="s">
        <v>1063</v>
      </c>
      <c r="H320" s="159">
        <v>11.4</v>
      </c>
      <c r="I320" s="160"/>
      <c r="L320" s="156"/>
      <c r="M320" s="161"/>
      <c r="T320" s="162"/>
      <c r="AT320" s="157" t="s">
        <v>147</v>
      </c>
      <c r="AU320" s="157" t="s">
        <v>87</v>
      </c>
      <c r="AV320" s="13" t="s">
        <v>87</v>
      </c>
      <c r="AW320" s="13" t="s">
        <v>35</v>
      </c>
      <c r="AX320" s="13" t="s">
        <v>74</v>
      </c>
      <c r="AY320" s="157" t="s">
        <v>135</v>
      </c>
    </row>
    <row r="321" spans="2:51" s="13" customFormat="1" ht="11.25">
      <c r="B321" s="156"/>
      <c r="D321" s="150" t="s">
        <v>147</v>
      </c>
      <c r="E321" s="157" t="s">
        <v>19</v>
      </c>
      <c r="F321" s="158" t="s">
        <v>1121</v>
      </c>
      <c r="H321" s="159">
        <v>9.12</v>
      </c>
      <c r="I321" s="160"/>
      <c r="L321" s="156"/>
      <c r="M321" s="161"/>
      <c r="T321" s="162"/>
      <c r="AT321" s="157" t="s">
        <v>147</v>
      </c>
      <c r="AU321" s="157" t="s">
        <v>87</v>
      </c>
      <c r="AV321" s="13" t="s">
        <v>87</v>
      </c>
      <c r="AW321" s="13" t="s">
        <v>35</v>
      </c>
      <c r="AX321" s="13" t="s">
        <v>74</v>
      </c>
      <c r="AY321" s="157" t="s">
        <v>135</v>
      </c>
    </row>
    <row r="322" spans="2:51" s="13" customFormat="1" ht="11.25">
      <c r="B322" s="156"/>
      <c r="D322" s="150" t="s">
        <v>147</v>
      </c>
      <c r="E322" s="157" t="s">
        <v>19</v>
      </c>
      <c r="F322" s="158" t="s">
        <v>999</v>
      </c>
      <c r="H322" s="159">
        <v>42.3</v>
      </c>
      <c r="I322" s="160"/>
      <c r="L322" s="156"/>
      <c r="M322" s="161"/>
      <c r="T322" s="162"/>
      <c r="AT322" s="157" t="s">
        <v>147</v>
      </c>
      <c r="AU322" s="157" t="s">
        <v>87</v>
      </c>
      <c r="AV322" s="13" t="s">
        <v>87</v>
      </c>
      <c r="AW322" s="13" t="s">
        <v>35</v>
      </c>
      <c r="AX322" s="13" t="s">
        <v>74</v>
      </c>
      <c r="AY322" s="157" t="s">
        <v>135</v>
      </c>
    </row>
    <row r="323" spans="2:51" s="13" customFormat="1" ht="11.25">
      <c r="B323" s="156"/>
      <c r="D323" s="150" t="s">
        <v>147</v>
      </c>
      <c r="E323" s="157" t="s">
        <v>19</v>
      </c>
      <c r="F323" s="158" t="s">
        <v>1064</v>
      </c>
      <c r="H323" s="159">
        <v>1.8</v>
      </c>
      <c r="I323" s="160"/>
      <c r="L323" s="156"/>
      <c r="M323" s="161"/>
      <c r="T323" s="162"/>
      <c r="AT323" s="157" t="s">
        <v>147</v>
      </c>
      <c r="AU323" s="157" t="s">
        <v>87</v>
      </c>
      <c r="AV323" s="13" t="s">
        <v>87</v>
      </c>
      <c r="AW323" s="13" t="s">
        <v>35</v>
      </c>
      <c r="AX323" s="13" t="s">
        <v>74</v>
      </c>
      <c r="AY323" s="157" t="s">
        <v>135</v>
      </c>
    </row>
    <row r="324" spans="2:51" s="13" customFormat="1" ht="11.25">
      <c r="B324" s="156"/>
      <c r="D324" s="150" t="s">
        <v>147</v>
      </c>
      <c r="E324" s="157" t="s">
        <v>19</v>
      </c>
      <c r="F324" s="158" t="s">
        <v>1122</v>
      </c>
      <c r="H324" s="159">
        <v>20.672</v>
      </c>
      <c r="I324" s="160"/>
      <c r="L324" s="156"/>
      <c r="M324" s="161"/>
      <c r="T324" s="162"/>
      <c r="AT324" s="157" t="s">
        <v>147</v>
      </c>
      <c r="AU324" s="157" t="s">
        <v>87</v>
      </c>
      <c r="AV324" s="13" t="s">
        <v>87</v>
      </c>
      <c r="AW324" s="13" t="s">
        <v>35</v>
      </c>
      <c r="AX324" s="13" t="s">
        <v>74</v>
      </c>
      <c r="AY324" s="157" t="s">
        <v>135</v>
      </c>
    </row>
    <row r="325" spans="2:51" s="14" customFormat="1" ht="11.25">
      <c r="B325" s="163"/>
      <c r="D325" s="150" t="s">
        <v>147</v>
      </c>
      <c r="E325" s="164" t="s">
        <v>19</v>
      </c>
      <c r="F325" s="165" t="s">
        <v>151</v>
      </c>
      <c r="H325" s="166">
        <v>815.064</v>
      </c>
      <c r="I325" s="167"/>
      <c r="L325" s="163"/>
      <c r="M325" s="168"/>
      <c r="T325" s="169"/>
      <c r="AT325" s="164" t="s">
        <v>147</v>
      </c>
      <c r="AU325" s="164" t="s">
        <v>87</v>
      </c>
      <c r="AV325" s="14" t="s">
        <v>143</v>
      </c>
      <c r="AW325" s="14" t="s">
        <v>35</v>
      </c>
      <c r="AX325" s="14" t="s">
        <v>81</v>
      </c>
      <c r="AY325" s="164" t="s">
        <v>135</v>
      </c>
    </row>
    <row r="326" spans="2:65" s="1" customFormat="1" ht="24.2" customHeight="1">
      <c r="B326" s="33"/>
      <c r="C326" s="132" t="s">
        <v>542</v>
      </c>
      <c r="D326" s="132" t="s">
        <v>138</v>
      </c>
      <c r="E326" s="133" t="s">
        <v>1123</v>
      </c>
      <c r="F326" s="134" t="s">
        <v>1124</v>
      </c>
      <c r="G326" s="135" t="s">
        <v>156</v>
      </c>
      <c r="H326" s="136">
        <v>317</v>
      </c>
      <c r="I326" s="137"/>
      <c r="J326" s="138">
        <f>ROUND(I326*H326,2)</f>
        <v>0</v>
      </c>
      <c r="K326" s="134" t="s">
        <v>142</v>
      </c>
      <c r="L326" s="33"/>
      <c r="M326" s="139" t="s">
        <v>19</v>
      </c>
      <c r="N326" s="140" t="s">
        <v>46</v>
      </c>
      <c r="P326" s="141">
        <f>O326*H326</f>
        <v>0</v>
      </c>
      <c r="Q326" s="141">
        <v>0</v>
      </c>
      <c r="R326" s="141">
        <f>Q326*H326</f>
        <v>0</v>
      </c>
      <c r="S326" s="141">
        <v>0</v>
      </c>
      <c r="T326" s="142">
        <f>S326*H326</f>
        <v>0</v>
      </c>
      <c r="AR326" s="143" t="s">
        <v>314</v>
      </c>
      <c r="AT326" s="143" t="s">
        <v>138</v>
      </c>
      <c r="AU326" s="143" t="s">
        <v>87</v>
      </c>
      <c r="AY326" s="18" t="s">
        <v>135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8" t="s">
        <v>87</v>
      </c>
      <c r="BK326" s="144">
        <f>ROUND(I326*H326,2)</f>
        <v>0</v>
      </c>
      <c r="BL326" s="18" t="s">
        <v>314</v>
      </c>
      <c r="BM326" s="143" t="s">
        <v>1125</v>
      </c>
    </row>
    <row r="327" spans="2:47" s="1" customFormat="1" ht="11.25">
      <c r="B327" s="33"/>
      <c r="D327" s="145" t="s">
        <v>145</v>
      </c>
      <c r="F327" s="146" t="s">
        <v>1126</v>
      </c>
      <c r="I327" s="147"/>
      <c r="L327" s="33"/>
      <c r="M327" s="148"/>
      <c r="T327" s="54"/>
      <c r="AT327" s="18" t="s">
        <v>145</v>
      </c>
      <c r="AU327" s="18" t="s">
        <v>87</v>
      </c>
    </row>
    <row r="328" spans="2:51" s="13" customFormat="1" ht="11.25">
      <c r="B328" s="156"/>
      <c r="D328" s="150" t="s">
        <v>147</v>
      </c>
      <c r="E328" s="157" t="s">
        <v>19</v>
      </c>
      <c r="F328" s="158" t="s">
        <v>1127</v>
      </c>
      <c r="H328" s="159">
        <v>317</v>
      </c>
      <c r="I328" s="160"/>
      <c r="L328" s="156"/>
      <c r="M328" s="161"/>
      <c r="T328" s="162"/>
      <c r="AT328" s="157" t="s">
        <v>147</v>
      </c>
      <c r="AU328" s="157" t="s">
        <v>87</v>
      </c>
      <c r="AV328" s="13" t="s">
        <v>87</v>
      </c>
      <c r="AW328" s="13" t="s">
        <v>35</v>
      </c>
      <c r="AX328" s="13" t="s">
        <v>74</v>
      </c>
      <c r="AY328" s="157" t="s">
        <v>135</v>
      </c>
    </row>
    <row r="329" spans="2:51" s="14" customFormat="1" ht="11.25">
      <c r="B329" s="163"/>
      <c r="D329" s="150" t="s">
        <v>147</v>
      </c>
      <c r="E329" s="164" t="s">
        <v>19</v>
      </c>
      <c r="F329" s="165" t="s">
        <v>151</v>
      </c>
      <c r="H329" s="166">
        <v>317</v>
      </c>
      <c r="I329" s="167"/>
      <c r="L329" s="163"/>
      <c r="M329" s="168"/>
      <c r="T329" s="169"/>
      <c r="AT329" s="164" t="s">
        <v>147</v>
      </c>
      <c r="AU329" s="164" t="s">
        <v>87</v>
      </c>
      <c r="AV329" s="14" t="s">
        <v>143</v>
      </c>
      <c r="AW329" s="14" t="s">
        <v>35</v>
      </c>
      <c r="AX329" s="14" t="s">
        <v>81</v>
      </c>
      <c r="AY329" s="164" t="s">
        <v>135</v>
      </c>
    </row>
    <row r="330" spans="2:65" s="1" customFormat="1" ht="24.2" customHeight="1">
      <c r="B330" s="33"/>
      <c r="C330" s="132" t="s">
        <v>550</v>
      </c>
      <c r="D330" s="132" t="s">
        <v>138</v>
      </c>
      <c r="E330" s="133" t="s">
        <v>1128</v>
      </c>
      <c r="F330" s="134" t="s">
        <v>1129</v>
      </c>
      <c r="G330" s="135" t="s">
        <v>156</v>
      </c>
      <c r="H330" s="136">
        <v>81.832</v>
      </c>
      <c r="I330" s="137"/>
      <c r="J330" s="138">
        <f>ROUND(I330*H330,2)</f>
        <v>0</v>
      </c>
      <c r="K330" s="134" t="s">
        <v>142</v>
      </c>
      <c r="L330" s="33"/>
      <c r="M330" s="139" t="s">
        <v>19</v>
      </c>
      <c r="N330" s="140" t="s">
        <v>46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314</v>
      </c>
      <c r="AT330" s="143" t="s">
        <v>138</v>
      </c>
      <c r="AU330" s="143" t="s">
        <v>87</v>
      </c>
      <c r="AY330" s="18" t="s">
        <v>135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8" t="s">
        <v>87</v>
      </c>
      <c r="BK330" s="144">
        <f>ROUND(I330*H330,2)</f>
        <v>0</v>
      </c>
      <c r="BL330" s="18" t="s">
        <v>314</v>
      </c>
      <c r="BM330" s="143" t="s">
        <v>1130</v>
      </c>
    </row>
    <row r="331" spans="2:47" s="1" customFormat="1" ht="11.25">
      <c r="B331" s="33"/>
      <c r="D331" s="145" t="s">
        <v>145</v>
      </c>
      <c r="F331" s="146" t="s">
        <v>1131</v>
      </c>
      <c r="I331" s="147"/>
      <c r="L331" s="33"/>
      <c r="M331" s="148"/>
      <c r="T331" s="54"/>
      <c r="AT331" s="18" t="s">
        <v>145</v>
      </c>
      <c r="AU331" s="18" t="s">
        <v>87</v>
      </c>
    </row>
    <row r="332" spans="2:51" s="12" customFormat="1" ht="11.25">
      <c r="B332" s="149"/>
      <c r="D332" s="150" t="s">
        <v>147</v>
      </c>
      <c r="E332" s="151" t="s">
        <v>19</v>
      </c>
      <c r="F332" s="152" t="s">
        <v>1132</v>
      </c>
      <c r="H332" s="151" t="s">
        <v>19</v>
      </c>
      <c r="I332" s="153"/>
      <c r="L332" s="149"/>
      <c r="M332" s="154"/>
      <c r="T332" s="155"/>
      <c r="AT332" s="151" t="s">
        <v>147</v>
      </c>
      <c r="AU332" s="151" t="s">
        <v>87</v>
      </c>
      <c r="AV332" s="12" t="s">
        <v>81</v>
      </c>
      <c r="AW332" s="12" t="s">
        <v>35</v>
      </c>
      <c r="AX332" s="12" t="s">
        <v>74</v>
      </c>
      <c r="AY332" s="151" t="s">
        <v>135</v>
      </c>
    </row>
    <row r="333" spans="2:51" s="13" customFormat="1" ht="11.25">
      <c r="B333" s="156"/>
      <c r="D333" s="150" t="s">
        <v>147</v>
      </c>
      <c r="E333" s="157" t="s">
        <v>19</v>
      </c>
      <c r="F333" s="158" t="s">
        <v>1133</v>
      </c>
      <c r="H333" s="159">
        <v>36.48</v>
      </c>
      <c r="I333" s="160"/>
      <c r="L333" s="156"/>
      <c r="M333" s="161"/>
      <c r="T333" s="162"/>
      <c r="AT333" s="157" t="s">
        <v>147</v>
      </c>
      <c r="AU333" s="157" t="s">
        <v>87</v>
      </c>
      <c r="AV333" s="13" t="s">
        <v>87</v>
      </c>
      <c r="AW333" s="13" t="s">
        <v>35</v>
      </c>
      <c r="AX333" s="13" t="s">
        <v>74</v>
      </c>
      <c r="AY333" s="157" t="s">
        <v>135</v>
      </c>
    </row>
    <row r="334" spans="2:51" s="13" customFormat="1" ht="11.25">
      <c r="B334" s="156"/>
      <c r="D334" s="150" t="s">
        <v>147</v>
      </c>
      <c r="E334" s="157" t="s">
        <v>19</v>
      </c>
      <c r="F334" s="158" t="s">
        <v>1134</v>
      </c>
      <c r="H334" s="159">
        <v>18.696</v>
      </c>
      <c r="I334" s="160"/>
      <c r="L334" s="156"/>
      <c r="M334" s="161"/>
      <c r="T334" s="162"/>
      <c r="AT334" s="157" t="s">
        <v>147</v>
      </c>
      <c r="AU334" s="157" t="s">
        <v>87</v>
      </c>
      <c r="AV334" s="13" t="s">
        <v>87</v>
      </c>
      <c r="AW334" s="13" t="s">
        <v>35</v>
      </c>
      <c r="AX334" s="13" t="s">
        <v>74</v>
      </c>
      <c r="AY334" s="157" t="s">
        <v>135</v>
      </c>
    </row>
    <row r="335" spans="2:51" s="13" customFormat="1" ht="11.25">
      <c r="B335" s="156"/>
      <c r="D335" s="150" t="s">
        <v>147</v>
      </c>
      <c r="E335" s="157" t="s">
        <v>19</v>
      </c>
      <c r="F335" s="158" t="s">
        <v>1135</v>
      </c>
      <c r="H335" s="159">
        <v>26.656</v>
      </c>
      <c r="I335" s="160"/>
      <c r="L335" s="156"/>
      <c r="M335" s="161"/>
      <c r="T335" s="162"/>
      <c r="AT335" s="157" t="s">
        <v>147</v>
      </c>
      <c r="AU335" s="157" t="s">
        <v>87</v>
      </c>
      <c r="AV335" s="13" t="s">
        <v>87</v>
      </c>
      <c r="AW335" s="13" t="s">
        <v>35</v>
      </c>
      <c r="AX335" s="13" t="s">
        <v>74</v>
      </c>
      <c r="AY335" s="157" t="s">
        <v>135</v>
      </c>
    </row>
    <row r="336" spans="2:51" s="14" customFormat="1" ht="11.25">
      <c r="B336" s="163"/>
      <c r="D336" s="150" t="s">
        <v>147</v>
      </c>
      <c r="E336" s="164" t="s">
        <v>19</v>
      </c>
      <c r="F336" s="165" t="s">
        <v>151</v>
      </c>
      <c r="H336" s="166">
        <v>81.832</v>
      </c>
      <c r="I336" s="167"/>
      <c r="L336" s="163"/>
      <c r="M336" s="168"/>
      <c r="T336" s="169"/>
      <c r="AT336" s="164" t="s">
        <v>147</v>
      </c>
      <c r="AU336" s="164" t="s">
        <v>87</v>
      </c>
      <c r="AV336" s="14" t="s">
        <v>143</v>
      </c>
      <c r="AW336" s="14" t="s">
        <v>35</v>
      </c>
      <c r="AX336" s="14" t="s">
        <v>81</v>
      </c>
      <c r="AY336" s="164" t="s">
        <v>135</v>
      </c>
    </row>
    <row r="337" spans="2:65" s="1" customFormat="1" ht="16.5" customHeight="1">
      <c r="B337" s="33"/>
      <c r="C337" s="178" t="s">
        <v>558</v>
      </c>
      <c r="D337" s="178" t="s">
        <v>258</v>
      </c>
      <c r="E337" s="179" t="s">
        <v>1136</v>
      </c>
      <c r="F337" s="180" t="s">
        <v>1137</v>
      </c>
      <c r="G337" s="181" t="s">
        <v>623</v>
      </c>
      <c r="H337" s="182">
        <v>0.16</v>
      </c>
      <c r="I337" s="183"/>
      <c r="J337" s="184">
        <f>ROUND(I337*H337,2)</f>
        <v>0</v>
      </c>
      <c r="K337" s="180" t="s">
        <v>142</v>
      </c>
      <c r="L337" s="185"/>
      <c r="M337" s="186" t="s">
        <v>19</v>
      </c>
      <c r="N337" s="187" t="s">
        <v>46</v>
      </c>
      <c r="P337" s="141">
        <f>O337*H337</f>
        <v>0</v>
      </c>
      <c r="Q337" s="141">
        <v>1</v>
      </c>
      <c r="R337" s="141">
        <f>Q337*H337</f>
        <v>0.16</v>
      </c>
      <c r="S337" s="141">
        <v>0</v>
      </c>
      <c r="T337" s="142">
        <f>S337*H337</f>
        <v>0</v>
      </c>
      <c r="AR337" s="143" t="s">
        <v>466</v>
      </c>
      <c r="AT337" s="143" t="s">
        <v>258</v>
      </c>
      <c r="AU337" s="143" t="s">
        <v>87</v>
      </c>
      <c r="AY337" s="18" t="s">
        <v>135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8" t="s">
        <v>87</v>
      </c>
      <c r="BK337" s="144">
        <f>ROUND(I337*H337,2)</f>
        <v>0</v>
      </c>
      <c r="BL337" s="18" t="s">
        <v>314</v>
      </c>
      <c r="BM337" s="143" t="s">
        <v>1138</v>
      </c>
    </row>
    <row r="338" spans="2:51" s="13" customFormat="1" ht="11.25">
      <c r="B338" s="156"/>
      <c r="D338" s="150" t="s">
        <v>147</v>
      </c>
      <c r="E338" s="157" t="s">
        <v>19</v>
      </c>
      <c r="F338" s="158" t="s">
        <v>1139</v>
      </c>
      <c r="H338" s="159">
        <v>317</v>
      </c>
      <c r="I338" s="160"/>
      <c r="L338" s="156"/>
      <c r="M338" s="161"/>
      <c r="T338" s="162"/>
      <c r="AT338" s="157" t="s">
        <v>147</v>
      </c>
      <c r="AU338" s="157" t="s">
        <v>87</v>
      </c>
      <c r="AV338" s="13" t="s">
        <v>87</v>
      </c>
      <c r="AW338" s="13" t="s">
        <v>35</v>
      </c>
      <c r="AX338" s="13" t="s">
        <v>74</v>
      </c>
      <c r="AY338" s="157" t="s">
        <v>135</v>
      </c>
    </row>
    <row r="339" spans="2:51" s="13" customFormat="1" ht="11.25">
      <c r="B339" s="156"/>
      <c r="D339" s="150" t="s">
        <v>147</v>
      </c>
      <c r="E339" s="157" t="s">
        <v>19</v>
      </c>
      <c r="F339" s="158" t="s">
        <v>1140</v>
      </c>
      <c r="H339" s="159">
        <v>81.832</v>
      </c>
      <c r="I339" s="160"/>
      <c r="L339" s="156"/>
      <c r="M339" s="161"/>
      <c r="T339" s="162"/>
      <c r="AT339" s="157" t="s">
        <v>147</v>
      </c>
      <c r="AU339" s="157" t="s">
        <v>87</v>
      </c>
      <c r="AV339" s="13" t="s">
        <v>87</v>
      </c>
      <c r="AW339" s="13" t="s">
        <v>35</v>
      </c>
      <c r="AX339" s="13" t="s">
        <v>74</v>
      </c>
      <c r="AY339" s="157" t="s">
        <v>135</v>
      </c>
    </row>
    <row r="340" spans="2:51" s="14" customFormat="1" ht="11.25">
      <c r="B340" s="163"/>
      <c r="D340" s="150" t="s">
        <v>147</v>
      </c>
      <c r="E340" s="164" t="s">
        <v>19</v>
      </c>
      <c r="F340" s="165" t="s">
        <v>151</v>
      </c>
      <c r="H340" s="166">
        <v>398.832</v>
      </c>
      <c r="I340" s="167"/>
      <c r="L340" s="163"/>
      <c r="M340" s="168"/>
      <c r="T340" s="169"/>
      <c r="AT340" s="164" t="s">
        <v>147</v>
      </c>
      <c r="AU340" s="164" t="s">
        <v>87</v>
      </c>
      <c r="AV340" s="14" t="s">
        <v>143</v>
      </c>
      <c r="AW340" s="14" t="s">
        <v>35</v>
      </c>
      <c r="AX340" s="14" t="s">
        <v>81</v>
      </c>
      <c r="AY340" s="164" t="s">
        <v>135</v>
      </c>
    </row>
    <row r="341" spans="2:51" s="13" customFormat="1" ht="11.25">
      <c r="B341" s="156"/>
      <c r="D341" s="150" t="s">
        <v>147</v>
      </c>
      <c r="F341" s="158" t="s">
        <v>1141</v>
      </c>
      <c r="H341" s="159">
        <v>0.16</v>
      </c>
      <c r="I341" s="160"/>
      <c r="L341" s="156"/>
      <c r="M341" s="161"/>
      <c r="T341" s="162"/>
      <c r="AT341" s="157" t="s">
        <v>147</v>
      </c>
      <c r="AU341" s="157" t="s">
        <v>87</v>
      </c>
      <c r="AV341" s="13" t="s">
        <v>87</v>
      </c>
      <c r="AW341" s="13" t="s">
        <v>4</v>
      </c>
      <c r="AX341" s="13" t="s">
        <v>81</v>
      </c>
      <c r="AY341" s="157" t="s">
        <v>135</v>
      </c>
    </row>
    <row r="342" spans="2:65" s="1" customFormat="1" ht="16.5" customHeight="1">
      <c r="B342" s="33"/>
      <c r="C342" s="132" t="s">
        <v>567</v>
      </c>
      <c r="D342" s="132" t="s">
        <v>138</v>
      </c>
      <c r="E342" s="133" t="s">
        <v>1142</v>
      </c>
      <c r="F342" s="134" t="s">
        <v>1143</v>
      </c>
      <c r="G342" s="135" t="s">
        <v>156</v>
      </c>
      <c r="H342" s="136">
        <v>317</v>
      </c>
      <c r="I342" s="137"/>
      <c r="J342" s="138">
        <f>ROUND(I342*H342,2)</f>
        <v>0</v>
      </c>
      <c r="K342" s="134" t="s">
        <v>142</v>
      </c>
      <c r="L342" s="33"/>
      <c r="M342" s="139" t="s">
        <v>19</v>
      </c>
      <c r="N342" s="140" t="s">
        <v>46</v>
      </c>
      <c r="P342" s="141">
        <f>O342*H342</f>
        <v>0</v>
      </c>
      <c r="Q342" s="141">
        <v>0.00088</v>
      </c>
      <c r="R342" s="141">
        <f>Q342*H342</f>
        <v>0.27896</v>
      </c>
      <c r="S342" s="141">
        <v>0</v>
      </c>
      <c r="T342" s="142">
        <f>S342*H342</f>
        <v>0</v>
      </c>
      <c r="AR342" s="143" t="s">
        <v>314</v>
      </c>
      <c r="AT342" s="143" t="s">
        <v>138</v>
      </c>
      <c r="AU342" s="143" t="s">
        <v>87</v>
      </c>
      <c r="AY342" s="18" t="s">
        <v>135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87</v>
      </c>
      <c r="BK342" s="144">
        <f>ROUND(I342*H342,2)</f>
        <v>0</v>
      </c>
      <c r="BL342" s="18" t="s">
        <v>314</v>
      </c>
      <c r="BM342" s="143" t="s">
        <v>1144</v>
      </c>
    </row>
    <row r="343" spans="2:47" s="1" customFormat="1" ht="11.25">
      <c r="B343" s="33"/>
      <c r="D343" s="145" t="s">
        <v>145</v>
      </c>
      <c r="F343" s="146" t="s">
        <v>1145</v>
      </c>
      <c r="I343" s="147"/>
      <c r="L343" s="33"/>
      <c r="M343" s="148"/>
      <c r="T343" s="54"/>
      <c r="AT343" s="18" t="s">
        <v>145</v>
      </c>
      <c r="AU343" s="18" t="s">
        <v>87</v>
      </c>
    </row>
    <row r="344" spans="2:51" s="13" customFormat="1" ht="11.25">
      <c r="B344" s="156"/>
      <c r="D344" s="150" t="s">
        <v>147</v>
      </c>
      <c r="E344" s="157" t="s">
        <v>19</v>
      </c>
      <c r="F344" s="158" t="s">
        <v>1127</v>
      </c>
      <c r="H344" s="159">
        <v>317</v>
      </c>
      <c r="I344" s="160"/>
      <c r="L344" s="156"/>
      <c r="M344" s="161"/>
      <c r="T344" s="162"/>
      <c r="AT344" s="157" t="s">
        <v>147</v>
      </c>
      <c r="AU344" s="157" t="s">
        <v>87</v>
      </c>
      <c r="AV344" s="13" t="s">
        <v>87</v>
      </c>
      <c r="AW344" s="13" t="s">
        <v>35</v>
      </c>
      <c r="AX344" s="13" t="s">
        <v>74</v>
      </c>
      <c r="AY344" s="157" t="s">
        <v>135</v>
      </c>
    </row>
    <row r="345" spans="2:51" s="14" customFormat="1" ht="11.25">
      <c r="B345" s="163"/>
      <c r="D345" s="150" t="s">
        <v>147</v>
      </c>
      <c r="E345" s="164" t="s">
        <v>19</v>
      </c>
      <c r="F345" s="165" t="s">
        <v>151</v>
      </c>
      <c r="H345" s="166">
        <v>317</v>
      </c>
      <c r="I345" s="167"/>
      <c r="L345" s="163"/>
      <c r="M345" s="168"/>
      <c r="T345" s="169"/>
      <c r="AT345" s="164" t="s">
        <v>147</v>
      </c>
      <c r="AU345" s="164" t="s">
        <v>87</v>
      </c>
      <c r="AV345" s="14" t="s">
        <v>143</v>
      </c>
      <c r="AW345" s="14" t="s">
        <v>35</v>
      </c>
      <c r="AX345" s="14" t="s">
        <v>81</v>
      </c>
      <c r="AY345" s="164" t="s">
        <v>135</v>
      </c>
    </row>
    <row r="346" spans="2:65" s="1" customFormat="1" ht="24.2" customHeight="1">
      <c r="B346" s="33"/>
      <c r="C346" s="132" t="s">
        <v>574</v>
      </c>
      <c r="D346" s="132" t="s">
        <v>138</v>
      </c>
      <c r="E346" s="133" t="s">
        <v>1146</v>
      </c>
      <c r="F346" s="134" t="s">
        <v>1147</v>
      </c>
      <c r="G346" s="135" t="s">
        <v>156</v>
      </c>
      <c r="H346" s="136">
        <v>81.832</v>
      </c>
      <c r="I346" s="137"/>
      <c r="J346" s="138">
        <f>ROUND(I346*H346,2)</f>
        <v>0</v>
      </c>
      <c r="K346" s="134" t="s">
        <v>142</v>
      </c>
      <c r="L346" s="33"/>
      <c r="M346" s="139" t="s">
        <v>19</v>
      </c>
      <c r="N346" s="140" t="s">
        <v>46</v>
      </c>
      <c r="P346" s="141">
        <f>O346*H346</f>
        <v>0</v>
      </c>
      <c r="Q346" s="141">
        <v>0.00094</v>
      </c>
      <c r="R346" s="141">
        <f>Q346*H346</f>
        <v>0.07692207999999999</v>
      </c>
      <c r="S346" s="141">
        <v>0</v>
      </c>
      <c r="T346" s="142">
        <f>S346*H346</f>
        <v>0</v>
      </c>
      <c r="AR346" s="143" t="s">
        <v>314</v>
      </c>
      <c r="AT346" s="143" t="s">
        <v>138</v>
      </c>
      <c r="AU346" s="143" t="s">
        <v>87</v>
      </c>
      <c r="AY346" s="18" t="s">
        <v>135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8" t="s">
        <v>87</v>
      </c>
      <c r="BK346" s="144">
        <f>ROUND(I346*H346,2)</f>
        <v>0</v>
      </c>
      <c r="BL346" s="18" t="s">
        <v>314</v>
      </c>
      <c r="BM346" s="143" t="s">
        <v>1148</v>
      </c>
    </row>
    <row r="347" spans="2:47" s="1" customFormat="1" ht="11.25">
      <c r="B347" s="33"/>
      <c r="D347" s="145" t="s">
        <v>145</v>
      </c>
      <c r="F347" s="146" t="s">
        <v>1149</v>
      </c>
      <c r="I347" s="147"/>
      <c r="L347" s="33"/>
      <c r="M347" s="148"/>
      <c r="T347" s="54"/>
      <c r="AT347" s="18" t="s">
        <v>145</v>
      </c>
      <c r="AU347" s="18" t="s">
        <v>87</v>
      </c>
    </row>
    <row r="348" spans="2:51" s="12" customFormat="1" ht="11.25">
      <c r="B348" s="149"/>
      <c r="D348" s="150" t="s">
        <v>147</v>
      </c>
      <c r="E348" s="151" t="s">
        <v>19</v>
      </c>
      <c r="F348" s="152" t="s">
        <v>1132</v>
      </c>
      <c r="H348" s="151" t="s">
        <v>19</v>
      </c>
      <c r="I348" s="153"/>
      <c r="L348" s="149"/>
      <c r="M348" s="154"/>
      <c r="T348" s="155"/>
      <c r="AT348" s="151" t="s">
        <v>147</v>
      </c>
      <c r="AU348" s="151" t="s">
        <v>87</v>
      </c>
      <c r="AV348" s="12" t="s">
        <v>81</v>
      </c>
      <c r="AW348" s="12" t="s">
        <v>35</v>
      </c>
      <c r="AX348" s="12" t="s">
        <v>74</v>
      </c>
      <c r="AY348" s="151" t="s">
        <v>135</v>
      </c>
    </row>
    <row r="349" spans="2:51" s="13" customFormat="1" ht="11.25">
      <c r="B349" s="156"/>
      <c r="D349" s="150" t="s">
        <v>147</v>
      </c>
      <c r="E349" s="157" t="s">
        <v>19</v>
      </c>
      <c r="F349" s="158" t="s">
        <v>1133</v>
      </c>
      <c r="H349" s="159">
        <v>36.48</v>
      </c>
      <c r="I349" s="160"/>
      <c r="L349" s="156"/>
      <c r="M349" s="161"/>
      <c r="T349" s="162"/>
      <c r="AT349" s="157" t="s">
        <v>147</v>
      </c>
      <c r="AU349" s="157" t="s">
        <v>87</v>
      </c>
      <c r="AV349" s="13" t="s">
        <v>87</v>
      </c>
      <c r="AW349" s="13" t="s">
        <v>35</v>
      </c>
      <c r="AX349" s="13" t="s">
        <v>74</v>
      </c>
      <c r="AY349" s="157" t="s">
        <v>135</v>
      </c>
    </row>
    <row r="350" spans="2:51" s="13" customFormat="1" ht="11.25">
      <c r="B350" s="156"/>
      <c r="D350" s="150" t="s">
        <v>147</v>
      </c>
      <c r="E350" s="157" t="s">
        <v>19</v>
      </c>
      <c r="F350" s="158" t="s">
        <v>1134</v>
      </c>
      <c r="H350" s="159">
        <v>18.696</v>
      </c>
      <c r="I350" s="160"/>
      <c r="L350" s="156"/>
      <c r="M350" s="161"/>
      <c r="T350" s="162"/>
      <c r="AT350" s="157" t="s">
        <v>147</v>
      </c>
      <c r="AU350" s="157" t="s">
        <v>87</v>
      </c>
      <c r="AV350" s="13" t="s">
        <v>87</v>
      </c>
      <c r="AW350" s="13" t="s">
        <v>35</v>
      </c>
      <c r="AX350" s="13" t="s">
        <v>74</v>
      </c>
      <c r="AY350" s="157" t="s">
        <v>135</v>
      </c>
    </row>
    <row r="351" spans="2:51" s="13" customFormat="1" ht="11.25">
      <c r="B351" s="156"/>
      <c r="D351" s="150" t="s">
        <v>147</v>
      </c>
      <c r="E351" s="157" t="s">
        <v>19</v>
      </c>
      <c r="F351" s="158" t="s">
        <v>1135</v>
      </c>
      <c r="H351" s="159">
        <v>26.656</v>
      </c>
      <c r="I351" s="160"/>
      <c r="L351" s="156"/>
      <c r="M351" s="161"/>
      <c r="T351" s="162"/>
      <c r="AT351" s="157" t="s">
        <v>147</v>
      </c>
      <c r="AU351" s="157" t="s">
        <v>87</v>
      </c>
      <c r="AV351" s="13" t="s">
        <v>87</v>
      </c>
      <c r="AW351" s="13" t="s">
        <v>35</v>
      </c>
      <c r="AX351" s="13" t="s">
        <v>74</v>
      </c>
      <c r="AY351" s="157" t="s">
        <v>135</v>
      </c>
    </row>
    <row r="352" spans="2:51" s="14" customFormat="1" ht="11.25">
      <c r="B352" s="163"/>
      <c r="D352" s="150" t="s">
        <v>147</v>
      </c>
      <c r="E352" s="164" t="s">
        <v>19</v>
      </c>
      <c r="F352" s="165" t="s">
        <v>151</v>
      </c>
      <c r="H352" s="166">
        <v>81.832</v>
      </c>
      <c r="I352" s="167"/>
      <c r="L352" s="163"/>
      <c r="M352" s="168"/>
      <c r="T352" s="169"/>
      <c r="AT352" s="164" t="s">
        <v>147</v>
      </c>
      <c r="AU352" s="164" t="s">
        <v>87</v>
      </c>
      <c r="AV352" s="14" t="s">
        <v>143</v>
      </c>
      <c r="AW352" s="14" t="s">
        <v>35</v>
      </c>
      <c r="AX352" s="14" t="s">
        <v>81</v>
      </c>
      <c r="AY352" s="164" t="s">
        <v>135</v>
      </c>
    </row>
    <row r="353" spans="2:65" s="1" customFormat="1" ht="24.2" customHeight="1">
      <c r="B353" s="33"/>
      <c r="C353" s="178" t="s">
        <v>581</v>
      </c>
      <c r="D353" s="178" t="s">
        <v>258</v>
      </c>
      <c r="E353" s="179" t="s">
        <v>1150</v>
      </c>
      <c r="F353" s="180" t="s">
        <v>1151</v>
      </c>
      <c r="G353" s="181" t="s">
        <v>156</v>
      </c>
      <c r="H353" s="182">
        <v>478.598</v>
      </c>
      <c r="I353" s="183"/>
      <c r="J353" s="184">
        <f>ROUND(I353*H353,2)</f>
        <v>0</v>
      </c>
      <c r="K353" s="180" t="s">
        <v>142</v>
      </c>
      <c r="L353" s="185"/>
      <c r="M353" s="186" t="s">
        <v>19</v>
      </c>
      <c r="N353" s="187" t="s">
        <v>46</v>
      </c>
      <c r="P353" s="141">
        <f>O353*H353</f>
        <v>0</v>
      </c>
      <c r="Q353" s="141">
        <v>0.0054</v>
      </c>
      <c r="R353" s="141">
        <f>Q353*H353</f>
        <v>2.5844292</v>
      </c>
      <c r="S353" s="141">
        <v>0</v>
      </c>
      <c r="T353" s="142">
        <f>S353*H353</f>
        <v>0</v>
      </c>
      <c r="AR353" s="143" t="s">
        <v>466</v>
      </c>
      <c r="AT353" s="143" t="s">
        <v>258</v>
      </c>
      <c r="AU353" s="143" t="s">
        <v>87</v>
      </c>
      <c r="AY353" s="18" t="s">
        <v>135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8" t="s">
        <v>87</v>
      </c>
      <c r="BK353" s="144">
        <f>ROUND(I353*H353,2)</f>
        <v>0</v>
      </c>
      <c r="BL353" s="18" t="s">
        <v>314</v>
      </c>
      <c r="BM353" s="143" t="s">
        <v>1152</v>
      </c>
    </row>
    <row r="354" spans="2:51" s="13" customFormat="1" ht="11.25">
      <c r="B354" s="156"/>
      <c r="D354" s="150" t="s">
        <v>147</v>
      </c>
      <c r="E354" s="157" t="s">
        <v>19</v>
      </c>
      <c r="F354" s="158" t="s">
        <v>1139</v>
      </c>
      <c r="H354" s="159">
        <v>317</v>
      </c>
      <c r="I354" s="160"/>
      <c r="L354" s="156"/>
      <c r="M354" s="161"/>
      <c r="T354" s="162"/>
      <c r="AT354" s="157" t="s">
        <v>147</v>
      </c>
      <c r="AU354" s="157" t="s">
        <v>87</v>
      </c>
      <c r="AV354" s="13" t="s">
        <v>87</v>
      </c>
      <c r="AW354" s="13" t="s">
        <v>35</v>
      </c>
      <c r="AX354" s="13" t="s">
        <v>74</v>
      </c>
      <c r="AY354" s="157" t="s">
        <v>135</v>
      </c>
    </row>
    <row r="355" spans="2:51" s="13" customFormat="1" ht="11.25">
      <c r="B355" s="156"/>
      <c r="D355" s="150" t="s">
        <v>147</v>
      </c>
      <c r="E355" s="157" t="s">
        <v>19</v>
      </c>
      <c r="F355" s="158" t="s">
        <v>1140</v>
      </c>
      <c r="H355" s="159">
        <v>81.832</v>
      </c>
      <c r="I355" s="160"/>
      <c r="L355" s="156"/>
      <c r="M355" s="161"/>
      <c r="T355" s="162"/>
      <c r="AT355" s="157" t="s">
        <v>147</v>
      </c>
      <c r="AU355" s="157" t="s">
        <v>87</v>
      </c>
      <c r="AV355" s="13" t="s">
        <v>87</v>
      </c>
      <c r="AW355" s="13" t="s">
        <v>35</v>
      </c>
      <c r="AX355" s="13" t="s">
        <v>74</v>
      </c>
      <c r="AY355" s="157" t="s">
        <v>135</v>
      </c>
    </row>
    <row r="356" spans="2:51" s="14" customFormat="1" ht="11.25">
      <c r="B356" s="163"/>
      <c r="D356" s="150" t="s">
        <v>147</v>
      </c>
      <c r="E356" s="164" t="s">
        <v>19</v>
      </c>
      <c r="F356" s="165" t="s">
        <v>151</v>
      </c>
      <c r="H356" s="166">
        <v>398.832</v>
      </c>
      <c r="I356" s="167"/>
      <c r="L356" s="163"/>
      <c r="M356" s="168"/>
      <c r="T356" s="169"/>
      <c r="AT356" s="164" t="s">
        <v>147</v>
      </c>
      <c r="AU356" s="164" t="s">
        <v>87</v>
      </c>
      <c r="AV356" s="14" t="s">
        <v>143</v>
      </c>
      <c r="AW356" s="14" t="s">
        <v>35</v>
      </c>
      <c r="AX356" s="14" t="s">
        <v>81</v>
      </c>
      <c r="AY356" s="164" t="s">
        <v>135</v>
      </c>
    </row>
    <row r="357" spans="2:51" s="13" customFormat="1" ht="11.25">
      <c r="B357" s="156"/>
      <c r="D357" s="150" t="s">
        <v>147</v>
      </c>
      <c r="F357" s="158" t="s">
        <v>1153</v>
      </c>
      <c r="H357" s="159">
        <v>478.598</v>
      </c>
      <c r="I357" s="160"/>
      <c r="L357" s="156"/>
      <c r="M357" s="161"/>
      <c r="T357" s="162"/>
      <c r="AT357" s="157" t="s">
        <v>147</v>
      </c>
      <c r="AU357" s="157" t="s">
        <v>87</v>
      </c>
      <c r="AV357" s="13" t="s">
        <v>87</v>
      </c>
      <c r="AW357" s="13" t="s">
        <v>4</v>
      </c>
      <c r="AX357" s="13" t="s">
        <v>81</v>
      </c>
      <c r="AY357" s="157" t="s">
        <v>135</v>
      </c>
    </row>
    <row r="358" spans="2:65" s="1" customFormat="1" ht="21.75" customHeight="1">
      <c r="B358" s="33"/>
      <c r="C358" s="132" t="s">
        <v>590</v>
      </c>
      <c r="D358" s="132" t="s">
        <v>138</v>
      </c>
      <c r="E358" s="133" t="s">
        <v>1154</v>
      </c>
      <c r="F358" s="134" t="s">
        <v>1155</v>
      </c>
      <c r="G358" s="135" t="s">
        <v>156</v>
      </c>
      <c r="H358" s="136">
        <v>450.586</v>
      </c>
      <c r="I358" s="137"/>
      <c r="J358" s="138">
        <f>ROUND(I358*H358,2)</f>
        <v>0</v>
      </c>
      <c r="K358" s="134" t="s">
        <v>142</v>
      </c>
      <c r="L358" s="33"/>
      <c r="M358" s="139" t="s">
        <v>19</v>
      </c>
      <c r="N358" s="140" t="s">
        <v>46</v>
      </c>
      <c r="P358" s="141">
        <f>O358*H358</f>
        <v>0</v>
      </c>
      <c r="Q358" s="141">
        <v>0</v>
      </c>
      <c r="R358" s="141">
        <f>Q358*H358</f>
        <v>0</v>
      </c>
      <c r="S358" s="141">
        <v>0</v>
      </c>
      <c r="T358" s="142">
        <f>S358*H358</f>
        <v>0</v>
      </c>
      <c r="AR358" s="143" t="s">
        <v>314</v>
      </c>
      <c r="AT358" s="143" t="s">
        <v>138</v>
      </c>
      <c r="AU358" s="143" t="s">
        <v>87</v>
      </c>
      <c r="AY358" s="18" t="s">
        <v>135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8" t="s">
        <v>87</v>
      </c>
      <c r="BK358" s="144">
        <f>ROUND(I358*H358,2)</f>
        <v>0</v>
      </c>
      <c r="BL358" s="18" t="s">
        <v>314</v>
      </c>
      <c r="BM358" s="143" t="s">
        <v>1156</v>
      </c>
    </row>
    <row r="359" spans="2:47" s="1" customFormat="1" ht="11.25">
      <c r="B359" s="33"/>
      <c r="D359" s="145" t="s">
        <v>145</v>
      </c>
      <c r="F359" s="146" t="s">
        <v>1157</v>
      </c>
      <c r="I359" s="147"/>
      <c r="L359" s="33"/>
      <c r="M359" s="148"/>
      <c r="T359" s="54"/>
      <c r="AT359" s="18" t="s">
        <v>145</v>
      </c>
      <c r="AU359" s="18" t="s">
        <v>87</v>
      </c>
    </row>
    <row r="360" spans="2:51" s="13" customFormat="1" ht="11.25">
      <c r="B360" s="156"/>
      <c r="D360" s="150" t="s">
        <v>147</v>
      </c>
      <c r="E360" s="157" t="s">
        <v>19</v>
      </c>
      <c r="F360" s="158" t="s">
        <v>1158</v>
      </c>
      <c r="H360" s="159">
        <v>340</v>
      </c>
      <c r="I360" s="160"/>
      <c r="L360" s="156"/>
      <c r="M360" s="161"/>
      <c r="T360" s="162"/>
      <c r="AT360" s="157" t="s">
        <v>147</v>
      </c>
      <c r="AU360" s="157" t="s">
        <v>87</v>
      </c>
      <c r="AV360" s="13" t="s">
        <v>87</v>
      </c>
      <c r="AW360" s="13" t="s">
        <v>35</v>
      </c>
      <c r="AX360" s="13" t="s">
        <v>74</v>
      </c>
      <c r="AY360" s="157" t="s">
        <v>135</v>
      </c>
    </row>
    <row r="361" spans="2:51" s="13" customFormat="1" ht="11.25">
      <c r="B361" s="156"/>
      <c r="D361" s="150" t="s">
        <v>147</v>
      </c>
      <c r="E361" s="157" t="s">
        <v>19</v>
      </c>
      <c r="F361" s="158" t="s">
        <v>1159</v>
      </c>
      <c r="H361" s="159">
        <v>35.84</v>
      </c>
      <c r="I361" s="160"/>
      <c r="L361" s="156"/>
      <c r="M361" s="161"/>
      <c r="T361" s="162"/>
      <c r="AT361" s="157" t="s">
        <v>147</v>
      </c>
      <c r="AU361" s="157" t="s">
        <v>87</v>
      </c>
      <c r="AV361" s="13" t="s">
        <v>87</v>
      </c>
      <c r="AW361" s="13" t="s">
        <v>35</v>
      </c>
      <c r="AX361" s="13" t="s">
        <v>74</v>
      </c>
      <c r="AY361" s="157" t="s">
        <v>135</v>
      </c>
    </row>
    <row r="362" spans="2:51" s="13" customFormat="1" ht="11.25">
      <c r="B362" s="156"/>
      <c r="D362" s="150" t="s">
        <v>147</v>
      </c>
      <c r="E362" s="157" t="s">
        <v>19</v>
      </c>
      <c r="F362" s="158" t="s">
        <v>1160</v>
      </c>
      <c r="H362" s="159">
        <v>18.626</v>
      </c>
      <c r="I362" s="160"/>
      <c r="L362" s="156"/>
      <c r="M362" s="161"/>
      <c r="T362" s="162"/>
      <c r="AT362" s="157" t="s">
        <v>147</v>
      </c>
      <c r="AU362" s="157" t="s">
        <v>87</v>
      </c>
      <c r="AV362" s="13" t="s">
        <v>87</v>
      </c>
      <c r="AW362" s="13" t="s">
        <v>35</v>
      </c>
      <c r="AX362" s="13" t="s">
        <v>74</v>
      </c>
      <c r="AY362" s="157" t="s">
        <v>135</v>
      </c>
    </row>
    <row r="363" spans="2:51" s="15" customFormat="1" ht="11.25">
      <c r="B363" s="170"/>
      <c r="D363" s="150" t="s">
        <v>147</v>
      </c>
      <c r="E363" s="171" t="s">
        <v>19</v>
      </c>
      <c r="F363" s="172" t="s">
        <v>165</v>
      </c>
      <c r="H363" s="173">
        <v>394.466</v>
      </c>
      <c r="I363" s="174"/>
      <c r="L363" s="170"/>
      <c r="M363" s="175"/>
      <c r="T363" s="176"/>
      <c r="AT363" s="171" t="s">
        <v>147</v>
      </c>
      <c r="AU363" s="171" t="s">
        <v>87</v>
      </c>
      <c r="AV363" s="15" t="s">
        <v>136</v>
      </c>
      <c r="AW363" s="15" t="s">
        <v>35</v>
      </c>
      <c r="AX363" s="15" t="s">
        <v>74</v>
      </c>
      <c r="AY363" s="171" t="s">
        <v>135</v>
      </c>
    </row>
    <row r="364" spans="2:51" s="13" customFormat="1" ht="11.25">
      <c r="B364" s="156"/>
      <c r="D364" s="150" t="s">
        <v>147</v>
      </c>
      <c r="E364" s="157" t="s">
        <v>19</v>
      </c>
      <c r="F364" s="158" t="s">
        <v>1161</v>
      </c>
      <c r="H364" s="159">
        <v>56.12</v>
      </c>
      <c r="I364" s="160"/>
      <c r="L364" s="156"/>
      <c r="M364" s="161"/>
      <c r="T364" s="162"/>
      <c r="AT364" s="157" t="s">
        <v>147</v>
      </c>
      <c r="AU364" s="157" t="s">
        <v>87</v>
      </c>
      <c r="AV364" s="13" t="s">
        <v>87</v>
      </c>
      <c r="AW364" s="13" t="s">
        <v>35</v>
      </c>
      <c r="AX364" s="13" t="s">
        <v>74</v>
      </c>
      <c r="AY364" s="157" t="s">
        <v>135</v>
      </c>
    </row>
    <row r="365" spans="2:51" s="14" customFormat="1" ht="11.25">
      <c r="B365" s="163"/>
      <c r="D365" s="150" t="s">
        <v>147</v>
      </c>
      <c r="E365" s="164" t="s">
        <v>19</v>
      </c>
      <c r="F365" s="165" t="s">
        <v>151</v>
      </c>
      <c r="H365" s="166">
        <v>450.586</v>
      </c>
      <c r="I365" s="167"/>
      <c r="L365" s="163"/>
      <c r="M365" s="168"/>
      <c r="T365" s="169"/>
      <c r="AT365" s="164" t="s">
        <v>147</v>
      </c>
      <c r="AU365" s="164" t="s">
        <v>87</v>
      </c>
      <c r="AV365" s="14" t="s">
        <v>143</v>
      </c>
      <c r="AW365" s="14" t="s">
        <v>35</v>
      </c>
      <c r="AX365" s="14" t="s">
        <v>81</v>
      </c>
      <c r="AY365" s="164" t="s">
        <v>135</v>
      </c>
    </row>
    <row r="366" spans="2:65" s="1" customFormat="1" ht="16.5" customHeight="1">
      <c r="B366" s="33"/>
      <c r="C366" s="178" t="s">
        <v>595</v>
      </c>
      <c r="D366" s="178" t="s">
        <v>258</v>
      </c>
      <c r="E366" s="179" t="s">
        <v>1162</v>
      </c>
      <c r="F366" s="180" t="s">
        <v>1163</v>
      </c>
      <c r="G366" s="181" t="s">
        <v>156</v>
      </c>
      <c r="H366" s="182">
        <v>473.359</v>
      </c>
      <c r="I366" s="183"/>
      <c r="J366" s="184">
        <f>ROUND(I366*H366,2)</f>
        <v>0</v>
      </c>
      <c r="K366" s="180" t="s">
        <v>19</v>
      </c>
      <c r="L366" s="185"/>
      <c r="M366" s="186" t="s">
        <v>19</v>
      </c>
      <c r="N366" s="187" t="s">
        <v>46</v>
      </c>
      <c r="P366" s="141">
        <f>O366*H366</f>
        <v>0</v>
      </c>
      <c r="Q366" s="141">
        <v>0.00015</v>
      </c>
      <c r="R366" s="141">
        <f>Q366*H366</f>
        <v>0.07100385</v>
      </c>
      <c r="S366" s="141">
        <v>0</v>
      </c>
      <c r="T366" s="142">
        <f>S366*H366</f>
        <v>0</v>
      </c>
      <c r="AR366" s="143" t="s">
        <v>466</v>
      </c>
      <c r="AT366" s="143" t="s">
        <v>258</v>
      </c>
      <c r="AU366" s="143" t="s">
        <v>87</v>
      </c>
      <c r="AY366" s="18" t="s">
        <v>135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8" t="s">
        <v>87</v>
      </c>
      <c r="BK366" s="144">
        <f>ROUND(I366*H366,2)</f>
        <v>0</v>
      </c>
      <c r="BL366" s="18" t="s">
        <v>314</v>
      </c>
      <c r="BM366" s="143" t="s">
        <v>1164</v>
      </c>
    </row>
    <row r="367" spans="2:51" s="13" customFormat="1" ht="11.25">
      <c r="B367" s="156"/>
      <c r="D367" s="150" t="s">
        <v>147</v>
      </c>
      <c r="F367" s="158" t="s">
        <v>1165</v>
      </c>
      <c r="H367" s="159">
        <v>473.359</v>
      </c>
      <c r="I367" s="160"/>
      <c r="L367" s="156"/>
      <c r="M367" s="161"/>
      <c r="T367" s="162"/>
      <c r="AT367" s="157" t="s">
        <v>147</v>
      </c>
      <c r="AU367" s="157" t="s">
        <v>87</v>
      </c>
      <c r="AV367" s="13" t="s">
        <v>87</v>
      </c>
      <c r="AW367" s="13" t="s">
        <v>4</v>
      </c>
      <c r="AX367" s="13" t="s">
        <v>81</v>
      </c>
      <c r="AY367" s="157" t="s">
        <v>135</v>
      </c>
    </row>
    <row r="368" spans="2:65" s="1" customFormat="1" ht="16.5" customHeight="1">
      <c r="B368" s="33"/>
      <c r="C368" s="178" t="s">
        <v>600</v>
      </c>
      <c r="D368" s="178" t="s">
        <v>258</v>
      </c>
      <c r="E368" s="179" t="s">
        <v>1166</v>
      </c>
      <c r="F368" s="180" t="s">
        <v>1167</v>
      </c>
      <c r="G368" s="181" t="s">
        <v>156</v>
      </c>
      <c r="H368" s="182">
        <v>67.344</v>
      </c>
      <c r="I368" s="183"/>
      <c r="J368" s="184">
        <f>ROUND(I368*H368,2)</f>
        <v>0</v>
      </c>
      <c r="K368" s="180" t="s">
        <v>142</v>
      </c>
      <c r="L368" s="185"/>
      <c r="M368" s="186" t="s">
        <v>19</v>
      </c>
      <c r="N368" s="187" t="s">
        <v>46</v>
      </c>
      <c r="P368" s="141">
        <f>O368*H368</f>
        <v>0</v>
      </c>
      <c r="Q368" s="141">
        <v>0.0003</v>
      </c>
      <c r="R368" s="141">
        <f>Q368*H368</f>
        <v>0.020203199999999998</v>
      </c>
      <c r="S368" s="141">
        <v>0</v>
      </c>
      <c r="T368" s="142">
        <f>S368*H368</f>
        <v>0</v>
      </c>
      <c r="AR368" s="143" t="s">
        <v>466</v>
      </c>
      <c r="AT368" s="143" t="s">
        <v>258</v>
      </c>
      <c r="AU368" s="143" t="s">
        <v>87</v>
      </c>
      <c r="AY368" s="18" t="s">
        <v>135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8" t="s">
        <v>87</v>
      </c>
      <c r="BK368" s="144">
        <f>ROUND(I368*H368,2)</f>
        <v>0</v>
      </c>
      <c r="BL368" s="18" t="s">
        <v>314</v>
      </c>
      <c r="BM368" s="143" t="s">
        <v>1168</v>
      </c>
    </row>
    <row r="369" spans="2:51" s="13" customFormat="1" ht="11.25">
      <c r="B369" s="156"/>
      <c r="D369" s="150" t="s">
        <v>147</v>
      </c>
      <c r="F369" s="158" t="s">
        <v>1169</v>
      </c>
      <c r="H369" s="159">
        <v>67.344</v>
      </c>
      <c r="I369" s="160"/>
      <c r="L369" s="156"/>
      <c r="M369" s="161"/>
      <c r="T369" s="162"/>
      <c r="AT369" s="157" t="s">
        <v>147</v>
      </c>
      <c r="AU369" s="157" t="s">
        <v>87</v>
      </c>
      <c r="AV369" s="13" t="s">
        <v>87</v>
      </c>
      <c r="AW369" s="13" t="s">
        <v>4</v>
      </c>
      <c r="AX369" s="13" t="s">
        <v>81</v>
      </c>
      <c r="AY369" s="157" t="s">
        <v>135</v>
      </c>
    </row>
    <row r="370" spans="2:65" s="1" customFormat="1" ht="16.5" customHeight="1">
      <c r="B370" s="33"/>
      <c r="C370" s="132" t="s">
        <v>606</v>
      </c>
      <c r="D370" s="132" t="s">
        <v>138</v>
      </c>
      <c r="E370" s="133" t="s">
        <v>1170</v>
      </c>
      <c r="F370" s="134" t="s">
        <v>1171</v>
      </c>
      <c r="G370" s="135" t="s">
        <v>156</v>
      </c>
      <c r="H370" s="136">
        <v>44.896</v>
      </c>
      <c r="I370" s="137"/>
      <c r="J370" s="138">
        <f>ROUND(I370*H370,2)</f>
        <v>0</v>
      </c>
      <c r="K370" s="134" t="s">
        <v>142</v>
      </c>
      <c r="L370" s="33"/>
      <c r="M370" s="139" t="s">
        <v>19</v>
      </c>
      <c r="N370" s="140" t="s">
        <v>46</v>
      </c>
      <c r="P370" s="141">
        <f>O370*H370</f>
        <v>0</v>
      </c>
      <c r="Q370" s="141">
        <v>0</v>
      </c>
      <c r="R370" s="141">
        <f>Q370*H370</f>
        <v>0</v>
      </c>
      <c r="S370" s="141">
        <v>0</v>
      </c>
      <c r="T370" s="142">
        <f>S370*H370</f>
        <v>0</v>
      </c>
      <c r="AR370" s="143" t="s">
        <v>314</v>
      </c>
      <c r="AT370" s="143" t="s">
        <v>138</v>
      </c>
      <c r="AU370" s="143" t="s">
        <v>87</v>
      </c>
      <c r="AY370" s="18" t="s">
        <v>135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8" t="s">
        <v>87</v>
      </c>
      <c r="BK370" s="144">
        <f>ROUND(I370*H370,2)</f>
        <v>0</v>
      </c>
      <c r="BL370" s="18" t="s">
        <v>314</v>
      </c>
      <c r="BM370" s="143" t="s">
        <v>1172</v>
      </c>
    </row>
    <row r="371" spans="2:47" s="1" customFormat="1" ht="11.25">
      <c r="B371" s="33"/>
      <c r="D371" s="145" t="s">
        <v>145</v>
      </c>
      <c r="F371" s="146" t="s">
        <v>1173</v>
      </c>
      <c r="I371" s="147"/>
      <c r="L371" s="33"/>
      <c r="M371" s="148"/>
      <c r="T371" s="54"/>
      <c r="AT371" s="18" t="s">
        <v>145</v>
      </c>
      <c r="AU371" s="18" t="s">
        <v>87</v>
      </c>
    </row>
    <row r="372" spans="2:51" s="13" customFormat="1" ht="11.25">
      <c r="B372" s="156"/>
      <c r="D372" s="150" t="s">
        <v>147</v>
      </c>
      <c r="E372" s="157" t="s">
        <v>19</v>
      </c>
      <c r="F372" s="158" t="s">
        <v>1174</v>
      </c>
      <c r="H372" s="159">
        <v>44.896</v>
      </c>
      <c r="I372" s="160"/>
      <c r="L372" s="156"/>
      <c r="M372" s="161"/>
      <c r="T372" s="162"/>
      <c r="AT372" s="157" t="s">
        <v>147</v>
      </c>
      <c r="AU372" s="157" t="s">
        <v>87</v>
      </c>
      <c r="AV372" s="13" t="s">
        <v>87</v>
      </c>
      <c r="AW372" s="13" t="s">
        <v>35</v>
      </c>
      <c r="AX372" s="13" t="s">
        <v>74</v>
      </c>
      <c r="AY372" s="157" t="s">
        <v>135</v>
      </c>
    </row>
    <row r="373" spans="2:51" s="14" customFormat="1" ht="11.25">
      <c r="B373" s="163"/>
      <c r="D373" s="150" t="s">
        <v>147</v>
      </c>
      <c r="E373" s="164" t="s">
        <v>19</v>
      </c>
      <c r="F373" s="165" t="s">
        <v>151</v>
      </c>
      <c r="H373" s="166">
        <v>44.896</v>
      </c>
      <c r="I373" s="167"/>
      <c r="L373" s="163"/>
      <c r="M373" s="168"/>
      <c r="T373" s="169"/>
      <c r="AT373" s="164" t="s">
        <v>147</v>
      </c>
      <c r="AU373" s="164" t="s">
        <v>87</v>
      </c>
      <c r="AV373" s="14" t="s">
        <v>143</v>
      </c>
      <c r="AW373" s="14" t="s">
        <v>35</v>
      </c>
      <c r="AX373" s="14" t="s">
        <v>81</v>
      </c>
      <c r="AY373" s="164" t="s">
        <v>135</v>
      </c>
    </row>
    <row r="374" spans="2:65" s="1" customFormat="1" ht="16.5" customHeight="1">
      <c r="B374" s="33"/>
      <c r="C374" s="178" t="s">
        <v>611</v>
      </c>
      <c r="D374" s="178" t="s">
        <v>258</v>
      </c>
      <c r="E374" s="179" t="s">
        <v>1175</v>
      </c>
      <c r="F374" s="180" t="s">
        <v>1176</v>
      </c>
      <c r="G374" s="181" t="s">
        <v>156</v>
      </c>
      <c r="H374" s="182">
        <v>47.141</v>
      </c>
      <c r="I374" s="183"/>
      <c r="J374" s="184">
        <f>ROUND(I374*H374,2)</f>
        <v>0</v>
      </c>
      <c r="K374" s="180" t="s">
        <v>142</v>
      </c>
      <c r="L374" s="185"/>
      <c r="M374" s="186" t="s">
        <v>19</v>
      </c>
      <c r="N374" s="187" t="s">
        <v>46</v>
      </c>
      <c r="P374" s="141">
        <f>O374*H374</f>
        <v>0</v>
      </c>
      <c r="Q374" s="141">
        <v>0.0003</v>
      </c>
      <c r="R374" s="141">
        <f>Q374*H374</f>
        <v>0.014142299999999998</v>
      </c>
      <c r="S374" s="141">
        <v>0</v>
      </c>
      <c r="T374" s="142">
        <f>S374*H374</f>
        <v>0</v>
      </c>
      <c r="AR374" s="143" t="s">
        <v>466</v>
      </c>
      <c r="AT374" s="143" t="s">
        <v>258</v>
      </c>
      <c r="AU374" s="143" t="s">
        <v>87</v>
      </c>
      <c r="AY374" s="18" t="s">
        <v>135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8" t="s">
        <v>87</v>
      </c>
      <c r="BK374" s="144">
        <f>ROUND(I374*H374,2)</f>
        <v>0</v>
      </c>
      <c r="BL374" s="18" t="s">
        <v>314</v>
      </c>
      <c r="BM374" s="143" t="s">
        <v>1177</v>
      </c>
    </row>
    <row r="375" spans="2:51" s="13" customFormat="1" ht="11.25">
      <c r="B375" s="156"/>
      <c r="D375" s="150" t="s">
        <v>147</v>
      </c>
      <c r="F375" s="158" t="s">
        <v>1178</v>
      </c>
      <c r="H375" s="159">
        <v>47.141</v>
      </c>
      <c r="I375" s="160"/>
      <c r="L375" s="156"/>
      <c r="M375" s="161"/>
      <c r="T375" s="162"/>
      <c r="AT375" s="157" t="s">
        <v>147</v>
      </c>
      <c r="AU375" s="157" t="s">
        <v>87</v>
      </c>
      <c r="AV375" s="13" t="s">
        <v>87</v>
      </c>
      <c r="AW375" s="13" t="s">
        <v>4</v>
      </c>
      <c r="AX375" s="13" t="s">
        <v>81</v>
      </c>
      <c r="AY375" s="157" t="s">
        <v>135</v>
      </c>
    </row>
    <row r="376" spans="2:65" s="1" customFormat="1" ht="33" customHeight="1">
      <c r="B376" s="33"/>
      <c r="C376" s="132" t="s">
        <v>620</v>
      </c>
      <c r="D376" s="132" t="s">
        <v>138</v>
      </c>
      <c r="E376" s="133" t="s">
        <v>1179</v>
      </c>
      <c r="F376" s="134" t="s">
        <v>1180</v>
      </c>
      <c r="G376" s="135" t="s">
        <v>156</v>
      </c>
      <c r="H376" s="136">
        <v>394.466</v>
      </c>
      <c r="I376" s="137"/>
      <c r="J376" s="138">
        <f>ROUND(I376*H376,2)</f>
        <v>0</v>
      </c>
      <c r="K376" s="134" t="s">
        <v>142</v>
      </c>
      <c r="L376" s="33"/>
      <c r="M376" s="139" t="s">
        <v>19</v>
      </c>
      <c r="N376" s="140" t="s">
        <v>46</v>
      </c>
      <c r="P376" s="141">
        <f>O376*H376</f>
        <v>0</v>
      </c>
      <c r="Q376" s="141">
        <v>0.00038</v>
      </c>
      <c r="R376" s="141">
        <f>Q376*H376</f>
        <v>0.14989708000000002</v>
      </c>
      <c r="S376" s="141">
        <v>0</v>
      </c>
      <c r="T376" s="142">
        <f>S376*H376</f>
        <v>0</v>
      </c>
      <c r="AR376" s="143" t="s">
        <v>314</v>
      </c>
      <c r="AT376" s="143" t="s">
        <v>138</v>
      </c>
      <c r="AU376" s="143" t="s">
        <v>87</v>
      </c>
      <c r="AY376" s="18" t="s">
        <v>135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8" t="s">
        <v>87</v>
      </c>
      <c r="BK376" s="144">
        <f>ROUND(I376*H376,2)</f>
        <v>0</v>
      </c>
      <c r="BL376" s="18" t="s">
        <v>314</v>
      </c>
      <c r="BM376" s="143" t="s">
        <v>1181</v>
      </c>
    </row>
    <row r="377" spans="2:47" s="1" customFormat="1" ht="11.25">
      <c r="B377" s="33"/>
      <c r="D377" s="145" t="s">
        <v>145</v>
      </c>
      <c r="F377" s="146" t="s">
        <v>1182</v>
      </c>
      <c r="I377" s="147"/>
      <c r="L377" s="33"/>
      <c r="M377" s="148"/>
      <c r="T377" s="54"/>
      <c r="AT377" s="18" t="s">
        <v>145</v>
      </c>
      <c r="AU377" s="18" t="s">
        <v>87</v>
      </c>
    </row>
    <row r="378" spans="2:47" s="1" customFormat="1" ht="19.5">
      <c r="B378" s="33"/>
      <c r="D378" s="150" t="s">
        <v>239</v>
      </c>
      <c r="F378" s="177" t="s">
        <v>1183</v>
      </c>
      <c r="I378" s="147"/>
      <c r="L378" s="33"/>
      <c r="M378" s="148"/>
      <c r="T378" s="54"/>
      <c r="AT378" s="18" t="s">
        <v>239</v>
      </c>
      <c r="AU378" s="18" t="s">
        <v>87</v>
      </c>
    </row>
    <row r="379" spans="2:51" s="13" customFormat="1" ht="11.25">
      <c r="B379" s="156"/>
      <c r="D379" s="150" t="s">
        <v>147</v>
      </c>
      <c r="E379" s="157" t="s">
        <v>19</v>
      </c>
      <c r="F379" s="158" t="s">
        <v>1158</v>
      </c>
      <c r="H379" s="159">
        <v>340</v>
      </c>
      <c r="I379" s="160"/>
      <c r="L379" s="156"/>
      <c r="M379" s="161"/>
      <c r="T379" s="162"/>
      <c r="AT379" s="157" t="s">
        <v>147</v>
      </c>
      <c r="AU379" s="157" t="s">
        <v>87</v>
      </c>
      <c r="AV379" s="13" t="s">
        <v>87</v>
      </c>
      <c r="AW379" s="13" t="s">
        <v>35</v>
      </c>
      <c r="AX379" s="13" t="s">
        <v>74</v>
      </c>
      <c r="AY379" s="157" t="s">
        <v>135</v>
      </c>
    </row>
    <row r="380" spans="2:51" s="13" customFormat="1" ht="11.25">
      <c r="B380" s="156"/>
      <c r="D380" s="150" t="s">
        <v>147</v>
      </c>
      <c r="E380" s="157" t="s">
        <v>19</v>
      </c>
      <c r="F380" s="158" t="s">
        <v>1159</v>
      </c>
      <c r="H380" s="159">
        <v>35.84</v>
      </c>
      <c r="I380" s="160"/>
      <c r="L380" s="156"/>
      <c r="M380" s="161"/>
      <c r="T380" s="162"/>
      <c r="AT380" s="157" t="s">
        <v>147</v>
      </c>
      <c r="AU380" s="157" t="s">
        <v>87</v>
      </c>
      <c r="AV380" s="13" t="s">
        <v>87</v>
      </c>
      <c r="AW380" s="13" t="s">
        <v>35</v>
      </c>
      <c r="AX380" s="13" t="s">
        <v>74</v>
      </c>
      <c r="AY380" s="157" t="s">
        <v>135</v>
      </c>
    </row>
    <row r="381" spans="2:51" s="13" customFormat="1" ht="11.25">
      <c r="B381" s="156"/>
      <c r="D381" s="150" t="s">
        <v>147</v>
      </c>
      <c r="E381" s="157" t="s">
        <v>19</v>
      </c>
      <c r="F381" s="158" t="s">
        <v>1160</v>
      </c>
      <c r="H381" s="159">
        <v>18.626</v>
      </c>
      <c r="I381" s="160"/>
      <c r="L381" s="156"/>
      <c r="M381" s="161"/>
      <c r="T381" s="162"/>
      <c r="AT381" s="157" t="s">
        <v>147</v>
      </c>
      <c r="AU381" s="157" t="s">
        <v>87</v>
      </c>
      <c r="AV381" s="13" t="s">
        <v>87</v>
      </c>
      <c r="AW381" s="13" t="s">
        <v>35</v>
      </c>
      <c r="AX381" s="13" t="s">
        <v>74</v>
      </c>
      <c r="AY381" s="157" t="s">
        <v>135</v>
      </c>
    </row>
    <row r="382" spans="2:51" s="14" customFormat="1" ht="11.25">
      <c r="B382" s="163"/>
      <c r="D382" s="150" t="s">
        <v>147</v>
      </c>
      <c r="E382" s="164" t="s">
        <v>19</v>
      </c>
      <c r="F382" s="165" t="s">
        <v>151</v>
      </c>
      <c r="H382" s="166">
        <v>394.466</v>
      </c>
      <c r="I382" s="167"/>
      <c r="L382" s="163"/>
      <c r="M382" s="168"/>
      <c r="T382" s="169"/>
      <c r="AT382" s="164" t="s">
        <v>147</v>
      </c>
      <c r="AU382" s="164" t="s">
        <v>87</v>
      </c>
      <c r="AV382" s="14" t="s">
        <v>143</v>
      </c>
      <c r="AW382" s="14" t="s">
        <v>35</v>
      </c>
      <c r="AX382" s="14" t="s">
        <v>81</v>
      </c>
      <c r="AY382" s="164" t="s">
        <v>135</v>
      </c>
    </row>
    <row r="383" spans="2:65" s="1" customFormat="1" ht="16.5" customHeight="1">
      <c r="B383" s="33"/>
      <c r="C383" s="178" t="s">
        <v>626</v>
      </c>
      <c r="D383" s="178" t="s">
        <v>258</v>
      </c>
      <c r="E383" s="179" t="s">
        <v>1184</v>
      </c>
      <c r="F383" s="180" t="s">
        <v>1185</v>
      </c>
      <c r="G383" s="181" t="s">
        <v>156</v>
      </c>
      <c r="H383" s="182">
        <v>459.75</v>
      </c>
      <c r="I383" s="183"/>
      <c r="J383" s="184">
        <f>ROUND(I383*H383,2)</f>
        <v>0</v>
      </c>
      <c r="K383" s="180" t="s">
        <v>142</v>
      </c>
      <c r="L383" s="185"/>
      <c r="M383" s="186" t="s">
        <v>19</v>
      </c>
      <c r="N383" s="187" t="s">
        <v>46</v>
      </c>
      <c r="P383" s="141">
        <f>O383*H383</f>
        <v>0</v>
      </c>
      <c r="Q383" s="141">
        <v>0.0019</v>
      </c>
      <c r="R383" s="141">
        <f>Q383*H383</f>
        <v>0.873525</v>
      </c>
      <c r="S383" s="141">
        <v>0</v>
      </c>
      <c r="T383" s="142">
        <f>S383*H383</f>
        <v>0</v>
      </c>
      <c r="AR383" s="143" t="s">
        <v>466</v>
      </c>
      <c r="AT383" s="143" t="s">
        <v>258</v>
      </c>
      <c r="AU383" s="143" t="s">
        <v>87</v>
      </c>
      <c r="AY383" s="18" t="s">
        <v>135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8" t="s">
        <v>87</v>
      </c>
      <c r="BK383" s="144">
        <f>ROUND(I383*H383,2)</f>
        <v>0</v>
      </c>
      <c r="BL383" s="18" t="s">
        <v>314</v>
      </c>
      <c r="BM383" s="143" t="s">
        <v>1186</v>
      </c>
    </row>
    <row r="384" spans="2:51" s="13" customFormat="1" ht="11.25">
      <c r="B384" s="156"/>
      <c r="D384" s="150" t="s">
        <v>147</v>
      </c>
      <c r="E384" s="157" t="s">
        <v>19</v>
      </c>
      <c r="F384" s="158" t="s">
        <v>1187</v>
      </c>
      <c r="H384" s="159">
        <v>394.466</v>
      </c>
      <c r="I384" s="160"/>
      <c r="L384" s="156"/>
      <c r="M384" s="161"/>
      <c r="T384" s="162"/>
      <c r="AT384" s="157" t="s">
        <v>147</v>
      </c>
      <c r="AU384" s="157" t="s">
        <v>87</v>
      </c>
      <c r="AV384" s="13" t="s">
        <v>87</v>
      </c>
      <c r="AW384" s="13" t="s">
        <v>35</v>
      </c>
      <c r="AX384" s="13" t="s">
        <v>74</v>
      </c>
      <c r="AY384" s="157" t="s">
        <v>135</v>
      </c>
    </row>
    <row r="385" spans="2:51" s="14" customFormat="1" ht="11.25">
      <c r="B385" s="163"/>
      <c r="D385" s="150" t="s">
        <v>147</v>
      </c>
      <c r="E385" s="164" t="s">
        <v>19</v>
      </c>
      <c r="F385" s="165" t="s">
        <v>151</v>
      </c>
      <c r="H385" s="166">
        <v>394.466</v>
      </c>
      <c r="I385" s="167"/>
      <c r="L385" s="163"/>
      <c r="M385" s="168"/>
      <c r="T385" s="169"/>
      <c r="AT385" s="164" t="s">
        <v>147</v>
      </c>
      <c r="AU385" s="164" t="s">
        <v>87</v>
      </c>
      <c r="AV385" s="14" t="s">
        <v>143</v>
      </c>
      <c r="AW385" s="14" t="s">
        <v>35</v>
      </c>
      <c r="AX385" s="14" t="s">
        <v>81</v>
      </c>
      <c r="AY385" s="164" t="s">
        <v>135</v>
      </c>
    </row>
    <row r="386" spans="2:51" s="13" customFormat="1" ht="11.25">
      <c r="B386" s="156"/>
      <c r="D386" s="150" t="s">
        <v>147</v>
      </c>
      <c r="F386" s="158" t="s">
        <v>1188</v>
      </c>
      <c r="H386" s="159">
        <v>459.75</v>
      </c>
      <c r="I386" s="160"/>
      <c r="L386" s="156"/>
      <c r="M386" s="161"/>
      <c r="T386" s="162"/>
      <c r="AT386" s="157" t="s">
        <v>147</v>
      </c>
      <c r="AU386" s="157" t="s">
        <v>87</v>
      </c>
      <c r="AV386" s="13" t="s">
        <v>87</v>
      </c>
      <c r="AW386" s="13" t="s">
        <v>4</v>
      </c>
      <c r="AX386" s="13" t="s">
        <v>81</v>
      </c>
      <c r="AY386" s="157" t="s">
        <v>135</v>
      </c>
    </row>
    <row r="387" spans="2:65" s="1" customFormat="1" ht="24.2" customHeight="1">
      <c r="B387" s="33"/>
      <c r="C387" s="132" t="s">
        <v>631</v>
      </c>
      <c r="D387" s="132" t="s">
        <v>138</v>
      </c>
      <c r="E387" s="133" t="s">
        <v>1189</v>
      </c>
      <c r="F387" s="134" t="s">
        <v>1190</v>
      </c>
      <c r="G387" s="135" t="s">
        <v>156</v>
      </c>
      <c r="H387" s="136">
        <v>45.15</v>
      </c>
      <c r="I387" s="137"/>
      <c r="J387" s="138">
        <f>ROUND(I387*H387,2)</f>
        <v>0</v>
      </c>
      <c r="K387" s="134" t="s">
        <v>142</v>
      </c>
      <c r="L387" s="33"/>
      <c r="M387" s="139" t="s">
        <v>19</v>
      </c>
      <c r="N387" s="140" t="s">
        <v>46</v>
      </c>
      <c r="P387" s="141">
        <f>O387*H387</f>
        <v>0</v>
      </c>
      <c r="Q387" s="141">
        <v>0</v>
      </c>
      <c r="R387" s="141">
        <f>Q387*H387</f>
        <v>0</v>
      </c>
      <c r="S387" s="141">
        <v>0</v>
      </c>
      <c r="T387" s="142">
        <f>S387*H387</f>
        <v>0</v>
      </c>
      <c r="AR387" s="143" t="s">
        <v>314</v>
      </c>
      <c r="AT387" s="143" t="s">
        <v>138</v>
      </c>
      <c r="AU387" s="143" t="s">
        <v>87</v>
      </c>
      <c r="AY387" s="18" t="s">
        <v>135</v>
      </c>
      <c r="BE387" s="144">
        <f>IF(N387="základní",J387,0)</f>
        <v>0</v>
      </c>
      <c r="BF387" s="144">
        <f>IF(N387="snížená",J387,0)</f>
        <v>0</v>
      </c>
      <c r="BG387" s="144">
        <f>IF(N387="zákl. přenesená",J387,0)</f>
        <v>0</v>
      </c>
      <c r="BH387" s="144">
        <f>IF(N387="sníž. přenesená",J387,0)</f>
        <v>0</v>
      </c>
      <c r="BI387" s="144">
        <f>IF(N387="nulová",J387,0)</f>
        <v>0</v>
      </c>
      <c r="BJ387" s="18" t="s">
        <v>87</v>
      </c>
      <c r="BK387" s="144">
        <f>ROUND(I387*H387,2)</f>
        <v>0</v>
      </c>
      <c r="BL387" s="18" t="s">
        <v>314</v>
      </c>
      <c r="BM387" s="143" t="s">
        <v>1191</v>
      </c>
    </row>
    <row r="388" spans="2:47" s="1" customFormat="1" ht="11.25">
      <c r="B388" s="33"/>
      <c r="D388" s="145" t="s">
        <v>145</v>
      </c>
      <c r="F388" s="146" t="s">
        <v>1192</v>
      </c>
      <c r="I388" s="147"/>
      <c r="L388" s="33"/>
      <c r="M388" s="148"/>
      <c r="T388" s="54"/>
      <c r="AT388" s="18" t="s">
        <v>145</v>
      </c>
      <c r="AU388" s="18" t="s">
        <v>87</v>
      </c>
    </row>
    <row r="389" spans="2:51" s="12" customFormat="1" ht="11.25">
      <c r="B389" s="149"/>
      <c r="D389" s="150" t="s">
        <v>147</v>
      </c>
      <c r="E389" s="151" t="s">
        <v>19</v>
      </c>
      <c r="F389" s="152" t="s">
        <v>1193</v>
      </c>
      <c r="H389" s="151" t="s">
        <v>19</v>
      </c>
      <c r="I389" s="153"/>
      <c r="L389" s="149"/>
      <c r="M389" s="154"/>
      <c r="T389" s="155"/>
      <c r="AT389" s="151" t="s">
        <v>147</v>
      </c>
      <c r="AU389" s="151" t="s">
        <v>87</v>
      </c>
      <c r="AV389" s="12" t="s">
        <v>81</v>
      </c>
      <c r="AW389" s="12" t="s">
        <v>35</v>
      </c>
      <c r="AX389" s="12" t="s">
        <v>74</v>
      </c>
      <c r="AY389" s="151" t="s">
        <v>135</v>
      </c>
    </row>
    <row r="390" spans="2:51" s="13" customFormat="1" ht="11.25">
      <c r="B390" s="156"/>
      <c r="D390" s="150" t="s">
        <v>147</v>
      </c>
      <c r="E390" s="157" t="s">
        <v>19</v>
      </c>
      <c r="F390" s="158" t="s">
        <v>977</v>
      </c>
      <c r="H390" s="159">
        <v>43.8</v>
      </c>
      <c r="I390" s="160"/>
      <c r="L390" s="156"/>
      <c r="M390" s="161"/>
      <c r="T390" s="162"/>
      <c r="AT390" s="157" t="s">
        <v>147</v>
      </c>
      <c r="AU390" s="157" t="s">
        <v>87</v>
      </c>
      <c r="AV390" s="13" t="s">
        <v>87</v>
      </c>
      <c r="AW390" s="13" t="s">
        <v>35</v>
      </c>
      <c r="AX390" s="13" t="s">
        <v>74</v>
      </c>
      <c r="AY390" s="157" t="s">
        <v>135</v>
      </c>
    </row>
    <row r="391" spans="2:51" s="12" customFormat="1" ht="11.25">
      <c r="B391" s="149"/>
      <c r="D391" s="150" t="s">
        <v>147</v>
      </c>
      <c r="E391" s="151" t="s">
        <v>19</v>
      </c>
      <c r="F391" s="152" t="s">
        <v>1194</v>
      </c>
      <c r="H391" s="151" t="s">
        <v>19</v>
      </c>
      <c r="I391" s="153"/>
      <c r="L391" s="149"/>
      <c r="M391" s="154"/>
      <c r="T391" s="155"/>
      <c r="AT391" s="151" t="s">
        <v>147</v>
      </c>
      <c r="AU391" s="151" t="s">
        <v>87</v>
      </c>
      <c r="AV391" s="12" t="s">
        <v>81</v>
      </c>
      <c r="AW391" s="12" t="s">
        <v>35</v>
      </c>
      <c r="AX391" s="12" t="s">
        <v>74</v>
      </c>
      <c r="AY391" s="151" t="s">
        <v>135</v>
      </c>
    </row>
    <row r="392" spans="2:51" s="13" customFormat="1" ht="11.25">
      <c r="B392" s="156"/>
      <c r="D392" s="150" t="s">
        <v>147</v>
      </c>
      <c r="E392" s="157" t="s">
        <v>19</v>
      </c>
      <c r="F392" s="158" t="s">
        <v>1195</v>
      </c>
      <c r="H392" s="159">
        <v>1.35</v>
      </c>
      <c r="I392" s="160"/>
      <c r="L392" s="156"/>
      <c r="M392" s="161"/>
      <c r="T392" s="162"/>
      <c r="AT392" s="157" t="s">
        <v>147</v>
      </c>
      <c r="AU392" s="157" t="s">
        <v>87</v>
      </c>
      <c r="AV392" s="13" t="s">
        <v>87</v>
      </c>
      <c r="AW392" s="13" t="s">
        <v>35</v>
      </c>
      <c r="AX392" s="13" t="s">
        <v>74</v>
      </c>
      <c r="AY392" s="157" t="s">
        <v>135</v>
      </c>
    </row>
    <row r="393" spans="2:51" s="14" customFormat="1" ht="11.25">
      <c r="B393" s="163"/>
      <c r="D393" s="150" t="s">
        <v>147</v>
      </c>
      <c r="E393" s="164" t="s">
        <v>19</v>
      </c>
      <c r="F393" s="165" t="s">
        <v>151</v>
      </c>
      <c r="H393" s="166">
        <v>45.15</v>
      </c>
      <c r="I393" s="167"/>
      <c r="L393" s="163"/>
      <c r="M393" s="168"/>
      <c r="T393" s="169"/>
      <c r="AT393" s="164" t="s">
        <v>147</v>
      </c>
      <c r="AU393" s="164" t="s">
        <v>87</v>
      </c>
      <c r="AV393" s="14" t="s">
        <v>143</v>
      </c>
      <c r="AW393" s="14" t="s">
        <v>35</v>
      </c>
      <c r="AX393" s="14" t="s">
        <v>81</v>
      </c>
      <c r="AY393" s="164" t="s">
        <v>135</v>
      </c>
    </row>
    <row r="394" spans="2:65" s="1" customFormat="1" ht="21.75" customHeight="1">
      <c r="B394" s="33"/>
      <c r="C394" s="178" t="s">
        <v>638</v>
      </c>
      <c r="D394" s="178" t="s">
        <v>258</v>
      </c>
      <c r="E394" s="179" t="s">
        <v>1196</v>
      </c>
      <c r="F394" s="180" t="s">
        <v>1197</v>
      </c>
      <c r="G394" s="181" t="s">
        <v>156</v>
      </c>
      <c r="H394" s="182">
        <v>52.622</v>
      </c>
      <c r="I394" s="183"/>
      <c r="J394" s="184">
        <f>ROUND(I394*H394,2)</f>
        <v>0</v>
      </c>
      <c r="K394" s="180" t="s">
        <v>142</v>
      </c>
      <c r="L394" s="185"/>
      <c r="M394" s="186" t="s">
        <v>19</v>
      </c>
      <c r="N394" s="187" t="s">
        <v>46</v>
      </c>
      <c r="P394" s="141">
        <f>O394*H394</f>
        <v>0</v>
      </c>
      <c r="Q394" s="141">
        <v>0.0021</v>
      </c>
      <c r="R394" s="141">
        <f>Q394*H394</f>
        <v>0.1105062</v>
      </c>
      <c r="S394" s="141">
        <v>0</v>
      </c>
      <c r="T394" s="142">
        <f>S394*H394</f>
        <v>0</v>
      </c>
      <c r="AR394" s="143" t="s">
        <v>466</v>
      </c>
      <c r="AT394" s="143" t="s">
        <v>258</v>
      </c>
      <c r="AU394" s="143" t="s">
        <v>87</v>
      </c>
      <c r="AY394" s="18" t="s">
        <v>135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8" t="s">
        <v>87</v>
      </c>
      <c r="BK394" s="144">
        <f>ROUND(I394*H394,2)</f>
        <v>0</v>
      </c>
      <c r="BL394" s="18" t="s">
        <v>314</v>
      </c>
      <c r="BM394" s="143" t="s">
        <v>1198</v>
      </c>
    </row>
    <row r="395" spans="2:51" s="13" customFormat="1" ht="11.25">
      <c r="B395" s="156"/>
      <c r="D395" s="150" t="s">
        <v>147</v>
      </c>
      <c r="F395" s="158" t="s">
        <v>1199</v>
      </c>
      <c r="H395" s="159">
        <v>52.622</v>
      </c>
      <c r="I395" s="160"/>
      <c r="L395" s="156"/>
      <c r="M395" s="161"/>
      <c r="T395" s="162"/>
      <c r="AT395" s="157" t="s">
        <v>147</v>
      </c>
      <c r="AU395" s="157" t="s">
        <v>87</v>
      </c>
      <c r="AV395" s="13" t="s">
        <v>87</v>
      </c>
      <c r="AW395" s="13" t="s">
        <v>4</v>
      </c>
      <c r="AX395" s="13" t="s">
        <v>81</v>
      </c>
      <c r="AY395" s="157" t="s">
        <v>135</v>
      </c>
    </row>
    <row r="396" spans="2:65" s="1" customFormat="1" ht="24.2" customHeight="1">
      <c r="B396" s="33"/>
      <c r="C396" s="132" t="s">
        <v>643</v>
      </c>
      <c r="D396" s="132" t="s">
        <v>138</v>
      </c>
      <c r="E396" s="133" t="s">
        <v>1200</v>
      </c>
      <c r="F396" s="134" t="s">
        <v>1201</v>
      </c>
      <c r="G396" s="135" t="s">
        <v>213</v>
      </c>
      <c r="H396" s="136">
        <v>386</v>
      </c>
      <c r="I396" s="137"/>
      <c r="J396" s="138">
        <f>ROUND(I396*H396,2)</f>
        <v>0</v>
      </c>
      <c r="K396" s="134" t="s">
        <v>142</v>
      </c>
      <c r="L396" s="33"/>
      <c r="M396" s="139" t="s">
        <v>19</v>
      </c>
      <c r="N396" s="140" t="s">
        <v>46</v>
      </c>
      <c r="P396" s="141">
        <f>O396*H396</f>
        <v>0</v>
      </c>
      <c r="Q396" s="141">
        <v>2E-05</v>
      </c>
      <c r="R396" s="141">
        <f>Q396*H396</f>
        <v>0.00772</v>
      </c>
      <c r="S396" s="141">
        <v>0</v>
      </c>
      <c r="T396" s="142">
        <f>S396*H396</f>
        <v>0</v>
      </c>
      <c r="AR396" s="143" t="s">
        <v>314</v>
      </c>
      <c r="AT396" s="143" t="s">
        <v>138</v>
      </c>
      <c r="AU396" s="143" t="s">
        <v>87</v>
      </c>
      <c r="AY396" s="18" t="s">
        <v>135</v>
      </c>
      <c r="BE396" s="144">
        <f>IF(N396="základní",J396,0)</f>
        <v>0</v>
      </c>
      <c r="BF396" s="144">
        <f>IF(N396="snížená",J396,0)</f>
        <v>0</v>
      </c>
      <c r="BG396" s="144">
        <f>IF(N396="zákl. přenesená",J396,0)</f>
        <v>0</v>
      </c>
      <c r="BH396" s="144">
        <f>IF(N396="sníž. přenesená",J396,0)</f>
        <v>0</v>
      </c>
      <c r="BI396" s="144">
        <f>IF(N396="nulová",J396,0)</f>
        <v>0</v>
      </c>
      <c r="BJ396" s="18" t="s">
        <v>87</v>
      </c>
      <c r="BK396" s="144">
        <f>ROUND(I396*H396,2)</f>
        <v>0</v>
      </c>
      <c r="BL396" s="18" t="s">
        <v>314</v>
      </c>
      <c r="BM396" s="143" t="s">
        <v>1202</v>
      </c>
    </row>
    <row r="397" spans="2:47" s="1" customFormat="1" ht="11.25">
      <c r="B397" s="33"/>
      <c r="D397" s="145" t="s">
        <v>145</v>
      </c>
      <c r="F397" s="146" t="s">
        <v>1203</v>
      </c>
      <c r="I397" s="147"/>
      <c r="L397" s="33"/>
      <c r="M397" s="148"/>
      <c r="T397" s="54"/>
      <c r="AT397" s="18" t="s">
        <v>145</v>
      </c>
      <c r="AU397" s="18" t="s">
        <v>87</v>
      </c>
    </row>
    <row r="398" spans="2:51" s="12" customFormat="1" ht="11.25">
      <c r="B398" s="149"/>
      <c r="D398" s="150" t="s">
        <v>147</v>
      </c>
      <c r="E398" s="151" t="s">
        <v>19</v>
      </c>
      <c r="F398" s="152" t="s">
        <v>489</v>
      </c>
      <c r="H398" s="151" t="s">
        <v>19</v>
      </c>
      <c r="I398" s="153"/>
      <c r="L398" s="149"/>
      <c r="M398" s="154"/>
      <c r="T398" s="155"/>
      <c r="AT398" s="151" t="s">
        <v>147</v>
      </c>
      <c r="AU398" s="151" t="s">
        <v>87</v>
      </c>
      <c r="AV398" s="12" t="s">
        <v>81</v>
      </c>
      <c r="AW398" s="12" t="s">
        <v>35</v>
      </c>
      <c r="AX398" s="12" t="s">
        <v>74</v>
      </c>
      <c r="AY398" s="151" t="s">
        <v>135</v>
      </c>
    </row>
    <row r="399" spans="2:51" s="13" customFormat="1" ht="11.25">
      <c r="B399" s="156"/>
      <c r="D399" s="150" t="s">
        <v>147</v>
      </c>
      <c r="E399" s="157" t="s">
        <v>19</v>
      </c>
      <c r="F399" s="158" t="s">
        <v>1204</v>
      </c>
      <c r="H399" s="159">
        <v>92</v>
      </c>
      <c r="I399" s="160"/>
      <c r="L399" s="156"/>
      <c r="M399" s="161"/>
      <c r="T399" s="162"/>
      <c r="AT399" s="157" t="s">
        <v>147</v>
      </c>
      <c r="AU399" s="157" t="s">
        <v>87</v>
      </c>
      <c r="AV399" s="13" t="s">
        <v>87</v>
      </c>
      <c r="AW399" s="13" t="s">
        <v>35</v>
      </c>
      <c r="AX399" s="13" t="s">
        <v>74</v>
      </c>
      <c r="AY399" s="157" t="s">
        <v>135</v>
      </c>
    </row>
    <row r="400" spans="2:51" s="13" customFormat="1" ht="11.25">
      <c r="B400" s="156"/>
      <c r="D400" s="150" t="s">
        <v>147</v>
      </c>
      <c r="E400" s="157" t="s">
        <v>19</v>
      </c>
      <c r="F400" s="158" t="s">
        <v>1205</v>
      </c>
      <c r="H400" s="159">
        <v>26</v>
      </c>
      <c r="I400" s="160"/>
      <c r="L400" s="156"/>
      <c r="M400" s="161"/>
      <c r="T400" s="162"/>
      <c r="AT400" s="157" t="s">
        <v>147</v>
      </c>
      <c r="AU400" s="157" t="s">
        <v>87</v>
      </c>
      <c r="AV400" s="13" t="s">
        <v>87</v>
      </c>
      <c r="AW400" s="13" t="s">
        <v>35</v>
      </c>
      <c r="AX400" s="13" t="s">
        <v>74</v>
      </c>
      <c r="AY400" s="157" t="s">
        <v>135</v>
      </c>
    </row>
    <row r="401" spans="2:51" s="13" customFormat="1" ht="11.25">
      <c r="B401" s="156"/>
      <c r="D401" s="150" t="s">
        <v>147</v>
      </c>
      <c r="E401" s="157" t="s">
        <v>19</v>
      </c>
      <c r="F401" s="158" t="s">
        <v>1206</v>
      </c>
      <c r="H401" s="159">
        <v>28</v>
      </c>
      <c r="I401" s="160"/>
      <c r="L401" s="156"/>
      <c r="M401" s="161"/>
      <c r="T401" s="162"/>
      <c r="AT401" s="157" t="s">
        <v>147</v>
      </c>
      <c r="AU401" s="157" t="s">
        <v>87</v>
      </c>
      <c r="AV401" s="13" t="s">
        <v>87</v>
      </c>
      <c r="AW401" s="13" t="s">
        <v>35</v>
      </c>
      <c r="AX401" s="13" t="s">
        <v>74</v>
      </c>
      <c r="AY401" s="157" t="s">
        <v>135</v>
      </c>
    </row>
    <row r="402" spans="2:51" s="13" customFormat="1" ht="11.25">
      <c r="B402" s="156"/>
      <c r="D402" s="150" t="s">
        <v>147</v>
      </c>
      <c r="E402" s="157" t="s">
        <v>19</v>
      </c>
      <c r="F402" s="158" t="s">
        <v>1207</v>
      </c>
      <c r="H402" s="159">
        <v>120</v>
      </c>
      <c r="I402" s="160"/>
      <c r="L402" s="156"/>
      <c r="M402" s="161"/>
      <c r="T402" s="162"/>
      <c r="AT402" s="157" t="s">
        <v>147</v>
      </c>
      <c r="AU402" s="157" t="s">
        <v>87</v>
      </c>
      <c r="AV402" s="13" t="s">
        <v>87</v>
      </c>
      <c r="AW402" s="13" t="s">
        <v>35</v>
      </c>
      <c r="AX402" s="13" t="s">
        <v>74</v>
      </c>
      <c r="AY402" s="157" t="s">
        <v>135</v>
      </c>
    </row>
    <row r="403" spans="2:51" s="13" customFormat="1" ht="11.25">
      <c r="B403" s="156"/>
      <c r="D403" s="150" t="s">
        <v>147</v>
      </c>
      <c r="E403" s="157" t="s">
        <v>19</v>
      </c>
      <c r="F403" s="158" t="s">
        <v>1208</v>
      </c>
      <c r="H403" s="159">
        <v>120</v>
      </c>
      <c r="I403" s="160"/>
      <c r="L403" s="156"/>
      <c r="M403" s="161"/>
      <c r="T403" s="162"/>
      <c r="AT403" s="157" t="s">
        <v>147</v>
      </c>
      <c r="AU403" s="157" t="s">
        <v>87</v>
      </c>
      <c r="AV403" s="13" t="s">
        <v>87</v>
      </c>
      <c r="AW403" s="13" t="s">
        <v>35</v>
      </c>
      <c r="AX403" s="13" t="s">
        <v>74</v>
      </c>
      <c r="AY403" s="157" t="s">
        <v>135</v>
      </c>
    </row>
    <row r="404" spans="2:51" s="14" customFormat="1" ht="11.25">
      <c r="B404" s="163"/>
      <c r="D404" s="150" t="s">
        <v>147</v>
      </c>
      <c r="E404" s="164" t="s">
        <v>19</v>
      </c>
      <c r="F404" s="165" t="s">
        <v>151</v>
      </c>
      <c r="H404" s="166">
        <v>386</v>
      </c>
      <c r="I404" s="167"/>
      <c r="L404" s="163"/>
      <c r="M404" s="168"/>
      <c r="T404" s="169"/>
      <c r="AT404" s="164" t="s">
        <v>147</v>
      </c>
      <c r="AU404" s="164" t="s">
        <v>87</v>
      </c>
      <c r="AV404" s="14" t="s">
        <v>143</v>
      </c>
      <c r="AW404" s="14" t="s">
        <v>35</v>
      </c>
      <c r="AX404" s="14" t="s">
        <v>81</v>
      </c>
      <c r="AY404" s="164" t="s">
        <v>135</v>
      </c>
    </row>
    <row r="405" spans="2:65" s="1" customFormat="1" ht="16.5" customHeight="1">
      <c r="B405" s="33"/>
      <c r="C405" s="178" t="s">
        <v>648</v>
      </c>
      <c r="D405" s="178" t="s">
        <v>258</v>
      </c>
      <c r="E405" s="179" t="s">
        <v>1209</v>
      </c>
      <c r="F405" s="180" t="s">
        <v>1210</v>
      </c>
      <c r="G405" s="181" t="s">
        <v>213</v>
      </c>
      <c r="H405" s="182">
        <v>132</v>
      </c>
      <c r="I405" s="183"/>
      <c r="J405" s="184">
        <f>ROUND(I405*H405,2)</f>
        <v>0</v>
      </c>
      <c r="K405" s="180" t="s">
        <v>142</v>
      </c>
      <c r="L405" s="185"/>
      <c r="M405" s="186" t="s">
        <v>19</v>
      </c>
      <c r="N405" s="187" t="s">
        <v>46</v>
      </c>
      <c r="P405" s="141">
        <f>O405*H405</f>
        <v>0</v>
      </c>
      <c r="Q405" s="141">
        <v>0.00075</v>
      </c>
      <c r="R405" s="141">
        <f>Q405*H405</f>
        <v>0.099</v>
      </c>
      <c r="S405" s="141">
        <v>0</v>
      </c>
      <c r="T405" s="142">
        <f>S405*H405</f>
        <v>0</v>
      </c>
      <c r="AR405" s="143" t="s">
        <v>466</v>
      </c>
      <c r="AT405" s="143" t="s">
        <v>258</v>
      </c>
      <c r="AU405" s="143" t="s">
        <v>87</v>
      </c>
      <c r="AY405" s="18" t="s">
        <v>135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8" t="s">
        <v>87</v>
      </c>
      <c r="BK405" s="144">
        <f>ROUND(I405*H405,2)</f>
        <v>0</v>
      </c>
      <c r="BL405" s="18" t="s">
        <v>314</v>
      </c>
      <c r="BM405" s="143" t="s">
        <v>1211</v>
      </c>
    </row>
    <row r="406" spans="2:51" s="12" customFormat="1" ht="11.25">
      <c r="B406" s="149"/>
      <c r="D406" s="150" t="s">
        <v>147</v>
      </c>
      <c r="E406" s="151" t="s">
        <v>19</v>
      </c>
      <c r="F406" s="152" t="s">
        <v>489</v>
      </c>
      <c r="H406" s="151" t="s">
        <v>19</v>
      </c>
      <c r="I406" s="153"/>
      <c r="L406" s="149"/>
      <c r="M406" s="154"/>
      <c r="T406" s="155"/>
      <c r="AT406" s="151" t="s">
        <v>147</v>
      </c>
      <c r="AU406" s="151" t="s">
        <v>87</v>
      </c>
      <c r="AV406" s="12" t="s">
        <v>81</v>
      </c>
      <c r="AW406" s="12" t="s">
        <v>35</v>
      </c>
      <c r="AX406" s="12" t="s">
        <v>74</v>
      </c>
      <c r="AY406" s="151" t="s">
        <v>135</v>
      </c>
    </row>
    <row r="407" spans="2:51" s="13" customFormat="1" ht="11.25">
      <c r="B407" s="156"/>
      <c r="D407" s="150" t="s">
        <v>147</v>
      </c>
      <c r="E407" s="157" t="s">
        <v>19</v>
      </c>
      <c r="F407" s="158" t="s">
        <v>1204</v>
      </c>
      <c r="H407" s="159">
        <v>92</v>
      </c>
      <c r="I407" s="160"/>
      <c r="L407" s="156"/>
      <c r="M407" s="161"/>
      <c r="T407" s="162"/>
      <c r="AT407" s="157" t="s">
        <v>147</v>
      </c>
      <c r="AU407" s="157" t="s">
        <v>87</v>
      </c>
      <c r="AV407" s="13" t="s">
        <v>87</v>
      </c>
      <c r="AW407" s="13" t="s">
        <v>35</v>
      </c>
      <c r="AX407" s="13" t="s">
        <v>74</v>
      </c>
      <c r="AY407" s="157" t="s">
        <v>135</v>
      </c>
    </row>
    <row r="408" spans="2:51" s="13" customFormat="1" ht="11.25">
      <c r="B408" s="156"/>
      <c r="D408" s="150" t="s">
        <v>147</v>
      </c>
      <c r="E408" s="157" t="s">
        <v>19</v>
      </c>
      <c r="F408" s="158" t="s">
        <v>1206</v>
      </c>
      <c r="H408" s="159">
        <v>28</v>
      </c>
      <c r="I408" s="160"/>
      <c r="L408" s="156"/>
      <c r="M408" s="161"/>
      <c r="T408" s="162"/>
      <c r="AT408" s="157" t="s">
        <v>147</v>
      </c>
      <c r="AU408" s="157" t="s">
        <v>87</v>
      </c>
      <c r="AV408" s="13" t="s">
        <v>87</v>
      </c>
      <c r="AW408" s="13" t="s">
        <v>35</v>
      </c>
      <c r="AX408" s="13" t="s">
        <v>74</v>
      </c>
      <c r="AY408" s="157" t="s">
        <v>135</v>
      </c>
    </row>
    <row r="409" spans="2:51" s="14" customFormat="1" ht="11.25">
      <c r="B409" s="163"/>
      <c r="D409" s="150" t="s">
        <v>147</v>
      </c>
      <c r="E409" s="164" t="s">
        <v>19</v>
      </c>
      <c r="F409" s="165" t="s">
        <v>151</v>
      </c>
      <c r="H409" s="166">
        <v>120</v>
      </c>
      <c r="I409" s="167"/>
      <c r="L409" s="163"/>
      <c r="M409" s="168"/>
      <c r="T409" s="169"/>
      <c r="AT409" s="164" t="s">
        <v>147</v>
      </c>
      <c r="AU409" s="164" t="s">
        <v>87</v>
      </c>
      <c r="AV409" s="14" t="s">
        <v>143</v>
      </c>
      <c r="AW409" s="14" t="s">
        <v>35</v>
      </c>
      <c r="AX409" s="14" t="s">
        <v>81</v>
      </c>
      <c r="AY409" s="164" t="s">
        <v>135</v>
      </c>
    </row>
    <row r="410" spans="2:51" s="13" customFormat="1" ht="11.25">
      <c r="B410" s="156"/>
      <c r="D410" s="150" t="s">
        <v>147</v>
      </c>
      <c r="F410" s="158" t="s">
        <v>1212</v>
      </c>
      <c r="H410" s="159">
        <v>132</v>
      </c>
      <c r="I410" s="160"/>
      <c r="L410" s="156"/>
      <c r="M410" s="161"/>
      <c r="T410" s="162"/>
      <c r="AT410" s="157" t="s">
        <v>147</v>
      </c>
      <c r="AU410" s="157" t="s">
        <v>87</v>
      </c>
      <c r="AV410" s="13" t="s">
        <v>87</v>
      </c>
      <c r="AW410" s="13" t="s">
        <v>4</v>
      </c>
      <c r="AX410" s="13" t="s">
        <v>81</v>
      </c>
      <c r="AY410" s="157" t="s">
        <v>135</v>
      </c>
    </row>
    <row r="411" spans="2:65" s="1" customFormat="1" ht="16.5" customHeight="1">
      <c r="B411" s="33"/>
      <c r="C411" s="178" t="s">
        <v>658</v>
      </c>
      <c r="D411" s="178" t="s">
        <v>258</v>
      </c>
      <c r="E411" s="179" t="s">
        <v>1213</v>
      </c>
      <c r="F411" s="180" t="s">
        <v>1214</v>
      </c>
      <c r="G411" s="181" t="s">
        <v>213</v>
      </c>
      <c r="H411" s="182">
        <v>28.6</v>
      </c>
      <c r="I411" s="183"/>
      <c r="J411" s="184">
        <f>ROUND(I411*H411,2)</f>
        <v>0</v>
      </c>
      <c r="K411" s="180" t="s">
        <v>142</v>
      </c>
      <c r="L411" s="185"/>
      <c r="M411" s="186" t="s">
        <v>19</v>
      </c>
      <c r="N411" s="187" t="s">
        <v>46</v>
      </c>
      <c r="P411" s="141">
        <f>O411*H411</f>
        <v>0</v>
      </c>
      <c r="Q411" s="141">
        <v>0.0004</v>
      </c>
      <c r="R411" s="141">
        <f>Q411*H411</f>
        <v>0.01144</v>
      </c>
      <c r="S411" s="141">
        <v>0</v>
      </c>
      <c r="T411" s="142">
        <f>S411*H411</f>
        <v>0</v>
      </c>
      <c r="AR411" s="143" t="s">
        <v>466</v>
      </c>
      <c r="AT411" s="143" t="s">
        <v>258</v>
      </c>
      <c r="AU411" s="143" t="s">
        <v>87</v>
      </c>
      <c r="AY411" s="18" t="s">
        <v>135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8" t="s">
        <v>87</v>
      </c>
      <c r="BK411" s="144">
        <f>ROUND(I411*H411,2)</f>
        <v>0</v>
      </c>
      <c r="BL411" s="18" t="s">
        <v>314</v>
      </c>
      <c r="BM411" s="143" t="s">
        <v>1215</v>
      </c>
    </row>
    <row r="412" spans="2:51" s="12" customFormat="1" ht="11.25">
      <c r="B412" s="149"/>
      <c r="D412" s="150" t="s">
        <v>147</v>
      </c>
      <c r="E412" s="151" t="s">
        <v>19</v>
      </c>
      <c r="F412" s="152" t="s">
        <v>489</v>
      </c>
      <c r="H412" s="151" t="s">
        <v>19</v>
      </c>
      <c r="I412" s="153"/>
      <c r="L412" s="149"/>
      <c r="M412" s="154"/>
      <c r="T412" s="155"/>
      <c r="AT412" s="151" t="s">
        <v>147</v>
      </c>
      <c r="AU412" s="151" t="s">
        <v>87</v>
      </c>
      <c r="AV412" s="12" t="s">
        <v>81</v>
      </c>
      <c r="AW412" s="12" t="s">
        <v>35</v>
      </c>
      <c r="AX412" s="12" t="s">
        <v>74</v>
      </c>
      <c r="AY412" s="151" t="s">
        <v>135</v>
      </c>
    </row>
    <row r="413" spans="2:51" s="13" customFormat="1" ht="11.25">
      <c r="B413" s="156"/>
      <c r="D413" s="150" t="s">
        <v>147</v>
      </c>
      <c r="E413" s="157" t="s">
        <v>19</v>
      </c>
      <c r="F413" s="158" t="s">
        <v>1205</v>
      </c>
      <c r="H413" s="159">
        <v>26</v>
      </c>
      <c r="I413" s="160"/>
      <c r="L413" s="156"/>
      <c r="M413" s="161"/>
      <c r="T413" s="162"/>
      <c r="AT413" s="157" t="s">
        <v>147</v>
      </c>
      <c r="AU413" s="157" t="s">
        <v>87</v>
      </c>
      <c r="AV413" s="13" t="s">
        <v>87</v>
      </c>
      <c r="AW413" s="13" t="s">
        <v>35</v>
      </c>
      <c r="AX413" s="13" t="s">
        <v>74</v>
      </c>
      <c r="AY413" s="157" t="s">
        <v>135</v>
      </c>
    </row>
    <row r="414" spans="2:51" s="14" customFormat="1" ht="11.25">
      <c r="B414" s="163"/>
      <c r="D414" s="150" t="s">
        <v>147</v>
      </c>
      <c r="E414" s="164" t="s">
        <v>19</v>
      </c>
      <c r="F414" s="165" t="s">
        <v>151</v>
      </c>
      <c r="H414" s="166">
        <v>26</v>
      </c>
      <c r="I414" s="167"/>
      <c r="L414" s="163"/>
      <c r="M414" s="168"/>
      <c r="T414" s="169"/>
      <c r="AT414" s="164" t="s">
        <v>147</v>
      </c>
      <c r="AU414" s="164" t="s">
        <v>87</v>
      </c>
      <c r="AV414" s="14" t="s">
        <v>143</v>
      </c>
      <c r="AW414" s="14" t="s">
        <v>35</v>
      </c>
      <c r="AX414" s="14" t="s">
        <v>81</v>
      </c>
      <c r="AY414" s="164" t="s">
        <v>135</v>
      </c>
    </row>
    <row r="415" spans="2:51" s="13" customFormat="1" ht="11.25">
      <c r="B415" s="156"/>
      <c r="D415" s="150" t="s">
        <v>147</v>
      </c>
      <c r="F415" s="158" t="s">
        <v>1216</v>
      </c>
      <c r="H415" s="159">
        <v>28.6</v>
      </c>
      <c r="I415" s="160"/>
      <c r="L415" s="156"/>
      <c r="M415" s="161"/>
      <c r="T415" s="162"/>
      <c r="AT415" s="157" t="s">
        <v>147</v>
      </c>
      <c r="AU415" s="157" t="s">
        <v>87</v>
      </c>
      <c r="AV415" s="13" t="s">
        <v>87</v>
      </c>
      <c r="AW415" s="13" t="s">
        <v>4</v>
      </c>
      <c r="AX415" s="13" t="s">
        <v>81</v>
      </c>
      <c r="AY415" s="157" t="s">
        <v>135</v>
      </c>
    </row>
    <row r="416" spans="2:65" s="1" customFormat="1" ht="16.5" customHeight="1">
      <c r="B416" s="33"/>
      <c r="C416" s="178" t="s">
        <v>667</v>
      </c>
      <c r="D416" s="178" t="s">
        <v>258</v>
      </c>
      <c r="E416" s="179" t="s">
        <v>1217</v>
      </c>
      <c r="F416" s="180" t="s">
        <v>1218</v>
      </c>
      <c r="G416" s="181" t="s">
        <v>213</v>
      </c>
      <c r="H416" s="182">
        <v>132</v>
      </c>
      <c r="I416" s="183"/>
      <c r="J416" s="184">
        <f>ROUND(I416*H416,2)</f>
        <v>0</v>
      </c>
      <c r="K416" s="180" t="s">
        <v>142</v>
      </c>
      <c r="L416" s="185"/>
      <c r="M416" s="186" t="s">
        <v>19</v>
      </c>
      <c r="N416" s="187" t="s">
        <v>46</v>
      </c>
      <c r="P416" s="141">
        <f>O416*H416</f>
        <v>0</v>
      </c>
      <c r="Q416" s="141">
        <v>0.00056</v>
      </c>
      <c r="R416" s="141">
        <f>Q416*H416</f>
        <v>0.07392</v>
      </c>
      <c r="S416" s="141">
        <v>0</v>
      </c>
      <c r="T416" s="142">
        <f>S416*H416</f>
        <v>0</v>
      </c>
      <c r="AR416" s="143" t="s">
        <v>466</v>
      </c>
      <c r="AT416" s="143" t="s">
        <v>258</v>
      </c>
      <c r="AU416" s="143" t="s">
        <v>87</v>
      </c>
      <c r="AY416" s="18" t="s">
        <v>135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8" t="s">
        <v>87</v>
      </c>
      <c r="BK416" s="144">
        <f>ROUND(I416*H416,2)</f>
        <v>0</v>
      </c>
      <c r="BL416" s="18" t="s">
        <v>314</v>
      </c>
      <c r="BM416" s="143" t="s">
        <v>1219</v>
      </c>
    </row>
    <row r="417" spans="2:51" s="13" customFormat="1" ht="11.25">
      <c r="B417" s="156"/>
      <c r="D417" s="150" t="s">
        <v>147</v>
      </c>
      <c r="E417" s="157" t="s">
        <v>19</v>
      </c>
      <c r="F417" s="158" t="s">
        <v>1208</v>
      </c>
      <c r="H417" s="159">
        <v>120</v>
      </c>
      <c r="I417" s="160"/>
      <c r="L417" s="156"/>
      <c r="M417" s="161"/>
      <c r="T417" s="162"/>
      <c r="AT417" s="157" t="s">
        <v>147</v>
      </c>
      <c r="AU417" s="157" t="s">
        <v>87</v>
      </c>
      <c r="AV417" s="13" t="s">
        <v>87</v>
      </c>
      <c r="AW417" s="13" t="s">
        <v>35</v>
      </c>
      <c r="AX417" s="13" t="s">
        <v>74</v>
      </c>
      <c r="AY417" s="157" t="s">
        <v>135</v>
      </c>
    </row>
    <row r="418" spans="2:51" s="14" customFormat="1" ht="11.25">
      <c r="B418" s="163"/>
      <c r="D418" s="150" t="s">
        <v>147</v>
      </c>
      <c r="E418" s="164" t="s">
        <v>19</v>
      </c>
      <c r="F418" s="165" t="s">
        <v>151</v>
      </c>
      <c r="H418" s="166">
        <v>120</v>
      </c>
      <c r="I418" s="167"/>
      <c r="L418" s="163"/>
      <c r="M418" s="168"/>
      <c r="T418" s="169"/>
      <c r="AT418" s="164" t="s">
        <v>147</v>
      </c>
      <c r="AU418" s="164" t="s">
        <v>87</v>
      </c>
      <c r="AV418" s="14" t="s">
        <v>143</v>
      </c>
      <c r="AW418" s="14" t="s">
        <v>35</v>
      </c>
      <c r="AX418" s="14" t="s">
        <v>81</v>
      </c>
      <c r="AY418" s="164" t="s">
        <v>135</v>
      </c>
    </row>
    <row r="419" spans="2:51" s="13" customFormat="1" ht="11.25">
      <c r="B419" s="156"/>
      <c r="D419" s="150" t="s">
        <v>147</v>
      </c>
      <c r="F419" s="158" t="s">
        <v>1212</v>
      </c>
      <c r="H419" s="159">
        <v>132</v>
      </c>
      <c r="I419" s="160"/>
      <c r="L419" s="156"/>
      <c r="M419" s="161"/>
      <c r="T419" s="162"/>
      <c r="AT419" s="157" t="s">
        <v>147</v>
      </c>
      <c r="AU419" s="157" t="s">
        <v>87</v>
      </c>
      <c r="AV419" s="13" t="s">
        <v>87</v>
      </c>
      <c r="AW419" s="13" t="s">
        <v>4</v>
      </c>
      <c r="AX419" s="13" t="s">
        <v>81</v>
      </c>
      <c r="AY419" s="157" t="s">
        <v>135</v>
      </c>
    </row>
    <row r="420" spans="2:65" s="1" customFormat="1" ht="16.5" customHeight="1">
      <c r="B420" s="33"/>
      <c r="C420" s="178" t="s">
        <v>673</v>
      </c>
      <c r="D420" s="178" t="s">
        <v>258</v>
      </c>
      <c r="E420" s="179" t="s">
        <v>1220</v>
      </c>
      <c r="F420" s="180" t="s">
        <v>1221</v>
      </c>
      <c r="G420" s="181" t="s">
        <v>213</v>
      </c>
      <c r="H420" s="182">
        <v>160.6</v>
      </c>
      <c r="I420" s="183"/>
      <c r="J420" s="184">
        <f>ROUND(I420*H420,2)</f>
        <v>0</v>
      </c>
      <c r="K420" s="180" t="s">
        <v>142</v>
      </c>
      <c r="L420" s="185"/>
      <c r="M420" s="186" t="s">
        <v>19</v>
      </c>
      <c r="N420" s="187" t="s">
        <v>46</v>
      </c>
      <c r="P420" s="141">
        <f>O420*H420</f>
        <v>0</v>
      </c>
      <c r="Q420" s="141">
        <v>0.00056</v>
      </c>
      <c r="R420" s="141">
        <f>Q420*H420</f>
        <v>0.08993599999999999</v>
      </c>
      <c r="S420" s="141">
        <v>0</v>
      </c>
      <c r="T420" s="142">
        <f>S420*H420</f>
        <v>0</v>
      </c>
      <c r="AR420" s="143" t="s">
        <v>466</v>
      </c>
      <c r="AT420" s="143" t="s">
        <v>258</v>
      </c>
      <c r="AU420" s="143" t="s">
        <v>87</v>
      </c>
      <c r="AY420" s="18" t="s">
        <v>135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8" t="s">
        <v>87</v>
      </c>
      <c r="BK420" s="144">
        <f>ROUND(I420*H420,2)</f>
        <v>0</v>
      </c>
      <c r="BL420" s="18" t="s">
        <v>314</v>
      </c>
      <c r="BM420" s="143" t="s">
        <v>1222</v>
      </c>
    </row>
    <row r="421" spans="2:51" s="13" customFormat="1" ht="11.25">
      <c r="B421" s="156"/>
      <c r="D421" s="150" t="s">
        <v>147</v>
      </c>
      <c r="E421" s="157" t="s">
        <v>19</v>
      </c>
      <c r="F421" s="158" t="s">
        <v>1223</v>
      </c>
      <c r="H421" s="159">
        <v>146</v>
      </c>
      <c r="I421" s="160"/>
      <c r="L421" s="156"/>
      <c r="M421" s="161"/>
      <c r="T421" s="162"/>
      <c r="AT421" s="157" t="s">
        <v>147</v>
      </c>
      <c r="AU421" s="157" t="s">
        <v>87</v>
      </c>
      <c r="AV421" s="13" t="s">
        <v>87</v>
      </c>
      <c r="AW421" s="13" t="s">
        <v>35</v>
      </c>
      <c r="AX421" s="13" t="s">
        <v>74</v>
      </c>
      <c r="AY421" s="157" t="s">
        <v>135</v>
      </c>
    </row>
    <row r="422" spans="2:51" s="14" customFormat="1" ht="11.25">
      <c r="B422" s="163"/>
      <c r="D422" s="150" t="s">
        <v>147</v>
      </c>
      <c r="E422" s="164" t="s">
        <v>19</v>
      </c>
      <c r="F422" s="165" t="s">
        <v>151</v>
      </c>
      <c r="H422" s="166">
        <v>146</v>
      </c>
      <c r="I422" s="167"/>
      <c r="L422" s="163"/>
      <c r="M422" s="168"/>
      <c r="T422" s="169"/>
      <c r="AT422" s="164" t="s">
        <v>147</v>
      </c>
      <c r="AU422" s="164" t="s">
        <v>87</v>
      </c>
      <c r="AV422" s="14" t="s">
        <v>143</v>
      </c>
      <c r="AW422" s="14" t="s">
        <v>35</v>
      </c>
      <c r="AX422" s="14" t="s">
        <v>81</v>
      </c>
      <c r="AY422" s="164" t="s">
        <v>135</v>
      </c>
    </row>
    <row r="423" spans="2:51" s="13" customFormat="1" ht="11.25">
      <c r="B423" s="156"/>
      <c r="D423" s="150" t="s">
        <v>147</v>
      </c>
      <c r="F423" s="158" t="s">
        <v>1224</v>
      </c>
      <c r="H423" s="159">
        <v>160.6</v>
      </c>
      <c r="I423" s="160"/>
      <c r="L423" s="156"/>
      <c r="M423" s="161"/>
      <c r="T423" s="162"/>
      <c r="AT423" s="157" t="s">
        <v>147</v>
      </c>
      <c r="AU423" s="157" t="s">
        <v>87</v>
      </c>
      <c r="AV423" s="13" t="s">
        <v>87</v>
      </c>
      <c r="AW423" s="13" t="s">
        <v>4</v>
      </c>
      <c r="AX423" s="13" t="s">
        <v>81</v>
      </c>
      <c r="AY423" s="157" t="s">
        <v>135</v>
      </c>
    </row>
    <row r="424" spans="2:65" s="1" customFormat="1" ht="33" customHeight="1">
      <c r="B424" s="33"/>
      <c r="C424" s="132" t="s">
        <v>681</v>
      </c>
      <c r="D424" s="132" t="s">
        <v>138</v>
      </c>
      <c r="E424" s="133" t="s">
        <v>1225</v>
      </c>
      <c r="F424" s="134" t="s">
        <v>1226</v>
      </c>
      <c r="G424" s="135" t="s">
        <v>486</v>
      </c>
      <c r="H424" s="136">
        <v>114</v>
      </c>
      <c r="I424" s="137"/>
      <c r="J424" s="138">
        <f>ROUND(I424*H424,2)</f>
        <v>0</v>
      </c>
      <c r="K424" s="134" t="s">
        <v>142</v>
      </c>
      <c r="L424" s="33"/>
      <c r="M424" s="139" t="s">
        <v>19</v>
      </c>
      <c r="N424" s="140" t="s">
        <v>46</v>
      </c>
      <c r="P424" s="141">
        <f>O424*H424</f>
        <v>0</v>
      </c>
      <c r="Q424" s="141">
        <v>0.0075</v>
      </c>
      <c r="R424" s="141">
        <f>Q424*H424</f>
        <v>0.855</v>
      </c>
      <c r="S424" s="141">
        <v>0</v>
      </c>
      <c r="T424" s="142">
        <f>S424*H424</f>
        <v>0</v>
      </c>
      <c r="AR424" s="143" t="s">
        <v>314</v>
      </c>
      <c r="AT424" s="143" t="s">
        <v>138</v>
      </c>
      <c r="AU424" s="143" t="s">
        <v>87</v>
      </c>
      <c r="AY424" s="18" t="s">
        <v>135</v>
      </c>
      <c r="BE424" s="144">
        <f>IF(N424="základní",J424,0)</f>
        <v>0</v>
      </c>
      <c r="BF424" s="144">
        <f>IF(N424="snížená",J424,0)</f>
        <v>0</v>
      </c>
      <c r="BG424" s="144">
        <f>IF(N424="zákl. přenesená",J424,0)</f>
        <v>0</v>
      </c>
      <c r="BH424" s="144">
        <f>IF(N424="sníž. přenesená",J424,0)</f>
        <v>0</v>
      </c>
      <c r="BI424" s="144">
        <f>IF(N424="nulová",J424,0)</f>
        <v>0</v>
      </c>
      <c r="BJ424" s="18" t="s">
        <v>87</v>
      </c>
      <c r="BK424" s="144">
        <f>ROUND(I424*H424,2)</f>
        <v>0</v>
      </c>
      <c r="BL424" s="18" t="s">
        <v>314</v>
      </c>
      <c r="BM424" s="143" t="s">
        <v>1227</v>
      </c>
    </row>
    <row r="425" spans="2:47" s="1" customFormat="1" ht="11.25">
      <c r="B425" s="33"/>
      <c r="D425" s="145" t="s">
        <v>145</v>
      </c>
      <c r="F425" s="146" t="s">
        <v>1228</v>
      </c>
      <c r="I425" s="147"/>
      <c r="L425" s="33"/>
      <c r="M425" s="148"/>
      <c r="T425" s="54"/>
      <c r="AT425" s="18" t="s">
        <v>145</v>
      </c>
      <c r="AU425" s="18" t="s">
        <v>87</v>
      </c>
    </row>
    <row r="426" spans="2:47" s="1" customFormat="1" ht="19.5">
      <c r="B426" s="33"/>
      <c r="D426" s="150" t="s">
        <v>239</v>
      </c>
      <c r="F426" s="177" t="s">
        <v>1229</v>
      </c>
      <c r="I426" s="147"/>
      <c r="L426" s="33"/>
      <c r="M426" s="148"/>
      <c r="T426" s="54"/>
      <c r="AT426" s="18" t="s">
        <v>239</v>
      </c>
      <c r="AU426" s="18" t="s">
        <v>87</v>
      </c>
    </row>
    <row r="427" spans="2:51" s="12" customFormat="1" ht="11.25">
      <c r="B427" s="149"/>
      <c r="D427" s="150" t="s">
        <v>147</v>
      </c>
      <c r="E427" s="151" t="s">
        <v>19</v>
      </c>
      <c r="F427" s="152" t="s">
        <v>489</v>
      </c>
      <c r="H427" s="151" t="s">
        <v>19</v>
      </c>
      <c r="I427" s="153"/>
      <c r="L427" s="149"/>
      <c r="M427" s="154"/>
      <c r="T427" s="155"/>
      <c r="AT427" s="151" t="s">
        <v>147</v>
      </c>
      <c r="AU427" s="151" t="s">
        <v>87</v>
      </c>
      <c r="AV427" s="12" t="s">
        <v>81</v>
      </c>
      <c r="AW427" s="12" t="s">
        <v>35</v>
      </c>
      <c r="AX427" s="12" t="s">
        <v>74</v>
      </c>
      <c r="AY427" s="151" t="s">
        <v>135</v>
      </c>
    </row>
    <row r="428" spans="2:51" s="13" customFormat="1" ht="11.25">
      <c r="B428" s="156"/>
      <c r="D428" s="150" t="s">
        <v>147</v>
      </c>
      <c r="E428" s="157" t="s">
        <v>19</v>
      </c>
      <c r="F428" s="158" t="s">
        <v>1230</v>
      </c>
      <c r="H428" s="159">
        <v>4</v>
      </c>
      <c r="I428" s="160"/>
      <c r="L428" s="156"/>
      <c r="M428" s="161"/>
      <c r="T428" s="162"/>
      <c r="AT428" s="157" t="s">
        <v>147</v>
      </c>
      <c r="AU428" s="157" t="s">
        <v>87</v>
      </c>
      <c r="AV428" s="13" t="s">
        <v>87</v>
      </c>
      <c r="AW428" s="13" t="s">
        <v>35</v>
      </c>
      <c r="AX428" s="13" t="s">
        <v>74</v>
      </c>
      <c r="AY428" s="157" t="s">
        <v>135</v>
      </c>
    </row>
    <row r="429" spans="2:51" s="13" customFormat="1" ht="11.25">
      <c r="B429" s="156"/>
      <c r="D429" s="150" t="s">
        <v>147</v>
      </c>
      <c r="E429" s="157" t="s">
        <v>19</v>
      </c>
      <c r="F429" s="158" t="s">
        <v>1231</v>
      </c>
      <c r="H429" s="159">
        <v>4</v>
      </c>
      <c r="I429" s="160"/>
      <c r="L429" s="156"/>
      <c r="M429" s="161"/>
      <c r="T429" s="162"/>
      <c r="AT429" s="157" t="s">
        <v>147</v>
      </c>
      <c r="AU429" s="157" t="s">
        <v>87</v>
      </c>
      <c r="AV429" s="13" t="s">
        <v>87</v>
      </c>
      <c r="AW429" s="13" t="s">
        <v>35</v>
      </c>
      <c r="AX429" s="13" t="s">
        <v>74</v>
      </c>
      <c r="AY429" s="157" t="s">
        <v>135</v>
      </c>
    </row>
    <row r="430" spans="2:51" s="13" customFormat="1" ht="11.25">
      <c r="B430" s="156"/>
      <c r="D430" s="150" t="s">
        <v>147</v>
      </c>
      <c r="E430" s="157" t="s">
        <v>19</v>
      </c>
      <c r="F430" s="158" t="s">
        <v>1232</v>
      </c>
      <c r="H430" s="159">
        <v>20</v>
      </c>
      <c r="I430" s="160"/>
      <c r="L430" s="156"/>
      <c r="M430" s="161"/>
      <c r="T430" s="162"/>
      <c r="AT430" s="157" t="s">
        <v>147</v>
      </c>
      <c r="AU430" s="157" t="s">
        <v>87</v>
      </c>
      <c r="AV430" s="13" t="s">
        <v>87</v>
      </c>
      <c r="AW430" s="13" t="s">
        <v>35</v>
      </c>
      <c r="AX430" s="13" t="s">
        <v>74</v>
      </c>
      <c r="AY430" s="157" t="s">
        <v>135</v>
      </c>
    </row>
    <row r="431" spans="2:51" s="13" customFormat="1" ht="11.25">
      <c r="B431" s="156"/>
      <c r="D431" s="150" t="s">
        <v>147</v>
      </c>
      <c r="E431" s="157" t="s">
        <v>19</v>
      </c>
      <c r="F431" s="158" t="s">
        <v>1233</v>
      </c>
      <c r="H431" s="159">
        <v>4</v>
      </c>
      <c r="I431" s="160"/>
      <c r="L431" s="156"/>
      <c r="M431" s="161"/>
      <c r="T431" s="162"/>
      <c r="AT431" s="157" t="s">
        <v>147</v>
      </c>
      <c r="AU431" s="157" t="s">
        <v>87</v>
      </c>
      <c r="AV431" s="13" t="s">
        <v>87</v>
      </c>
      <c r="AW431" s="13" t="s">
        <v>35</v>
      </c>
      <c r="AX431" s="13" t="s">
        <v>74</v>
      </c>
      <c r="AY431" s="157" t="s">
        <v>135</v>
      </c>
    </row>
    <row r="432" spans="2:51" s="13" customFormat="1" ht="11.25">
      <c r="B432" s="156"/>
      <c r="D432" s="150" t="s">
        <v>147</v>
      </c>
      <c r="E432" s="157" t="s">
        <v>19</v>
      </c>
      <c r="F432" s="158" t="s">
        <v>1234</v>
      </c>
      <c r="H432" s="159">
        <v>80</v>
      </c>
      <c r="I432" s="160"/>
      <c r="L432" s="156"/>
      <c r="M432" s="161"/>
      <c r="T432" s="162"/>
      <c r="AT432" s="157" t="s">
        <v>147</v>
      </c>
      <c r="AU432" s="157" t="s">
        <v>87</v>
      </c>
      <c r="AV432" s="13" t="s">
        <v>87</v>
      </c>
      <c r="AW432" s="13" t="s">
        <v>35</v>
      </c>
      <c r="AX432" s="13" t="s">
        <v>74</v>
      </c>
      <c r="AY432" s="157" t="s">
        <v>135</v>
      </c>
    </row>
    <row r="433" spans="2:51" s="13" customFormat="1" ht="11.25">
      <c r="B433" s="156"/>
      <c r="D433" s="150" t="s">
        <v>147</v>
      </c>
      <c r="E433" s="157" t="s">
        <v>19</v>
      </c>
      <c r="F433" s="158" t="s">
        <v>1235</v>
      </c>
      <c r="H433" s="159">
        <v>2</v>
      </c>
      <c r="I433" s="160"/>
      <c r="L433" s="156"/>
      <c r="M433" s="161"/>
      <c r="T433" s="162"/>
      <c r="AT433" s="157" t="s">
        <v>147</v>
      </c>
      <c r="AU433" s="157" t="s">
        <v>87</v>
      </c>
      <c r="AV433" s="13" t="s">
        <v>87</v>
      </c>
      <c r="AW433" s="13" t="s">
        <v>35</v>
      </c>
      <c r="AX433" s="13" t="s">
        <v>74</v>
      </c>
      <c r="AY433" s="157" t="s">
        <v>135</v>
      </c>
    </row>
    <row r="434" spans="2:51" s="14" customFormat="1" ht="11.25">
      <c r="B434" s="163"/>
      <c r="D434" s="150" t="s">
        <v>147</v>
      </c>
      <c r="E434" s="164" t="s">
        <v>19</v>
      </c>
      <c r="F434" s="165" t="s">
        <v>151</v>
      </c>
      <c r="H434" s="166">
        <v>114</v>
      </c>
      <c r="I434" s="167"/>
      <c r="L434" s="163"/>
      <c r="M434" s="168"/>
      <c r="T434" s="169"/>
      <c r="AT434" s="164" t="s">
        <v>147</v>
      </c>
      <c r="AU434" s="164" t="s">
        <v>87</v>
      </c>
      <c r="AV434" s="14" t="s">
        <v>143</v>
      </c>
      <c r="AW434" s="14" t="s">
        <v>35</v>
      </c>
      <c r="AX434" s="14" t="s">
        <v>81</v>
      </c>
      <c r="AY434" s="164" t="s">
        <v>135</v>
      </c>
    </row>
    <row r="435" spans="2:65" s="1" customFormat="1" ht="24.2" customHeight="1">
      <c r="B435" s="33"/>
      <c r="C435" s="132" t="s">
        <v>688</v>
      </c>
      <c r="D435" s="132" t="s">
        <v>138</v>
      </c>
      <c r="E435" s="133" t="s">
        <v>1236</v>
      </c>
      <c r="F435" s="134" t="s">
        <v>1237</v>
      </c>
      <c r="G435" s="135" t="s">
        <v>486</v>
      </c>
      <c r="H435" s="136">
        <v>4</v>
      </c>
      <c r="I435" s="137"/>
      <c r="J435" s="138">
        <f>ROUND(I435*H435,2)</f>
        <v>0</v>
      </c>
      <c r="K435" s="134" t="s">
        <v>142</v>
      </c>
      <c r="L435" s="33"/>
      <c r="M435" s="139" t="s">
        <v>19</v>
      </c>
      <c r="N435" s="140" t="s">
        <v>46</v>
      </c>
      <c r="P435" s="141">
        <f>O435*H435</f>
        <v>0</v>
      </c>
      <c r="Q435" s="141">
        <v>0.0001</v>
      </c>
      <c r="R435" s="141">
        <f>Q435*H435</f>
        <v>0.0004</v>
      </c>
      <c r="S435" s="141">
        <v>0</v>
      </c>
      <c r="T435" s="142">
        <f>S435*H435</f>
        <v>0</v>
      </c>
      <c r="AR435" s="143" t="s">
        <v>314</v>
      </c>
      <c r="AT435" s="143" t="s">
        <v>138</v>
      </c>
      <c r="AU435" s="143" t="s">
        <v>87</v>
      </c>
      <c r="AY435" s="18" t="s">
        <v>135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8" t="s">
        <v>87</v>
      </c>
      <c r="BK435" s="144">
        <f>ROUND(I435*H435,2)</f>
        <v>0</v>
      </c>
      <c r="BL435" s="18" t="s">
        <v>314</v>
      </c>
      <c r="BM435" s="143" t="s">
        <v>1238</v>
      </c>
    </row>
    <row r="436" spans="2:47" s="1" customFormat="1" ht="11.25">
      <c r="B436" s="33"/>
      <c r="D436" s="145" t="s">
        <v>145</v>
      </c>
      <c r="F436" s="146" t="s">
        <v>1239</v>
      </c>
      <c r="I436" s="147"/>
      <c r="L436" s="33"/>
      <c r="M436" s="148"/>
      <c r="T436" s="54"/>
      <c r="AT436" s="18" t="s">
        <v>145</v>
      </c>
      <c r="AU436" s="18" t="s">
        <v>87</v>
      </c>
    </row>
    <row r="437" spans="2:51" s="12" customFormat="1" ht="11.25">
      <c r="B437" s="149"/>
      <c r="D437" s="150" t="s">
        <v>147</v>
      </c>
      <c r="E437" s="151" t="s">
        <v>19</v>
      </c>
      <c r="F437" s="152" t="s">
        <v>489</v>
      </c>
      <c r="H437" s="151" t="s">
        <v>19</v>
      </c>
      <c r="I437" s="153"/>
      <c r="L437" s="149"/>
      <c r="M437" s="154"/>
      <c r="T437" s="155"/>
      <c r="AT437" s="151" t="s">
        <v>147</v>
      </c>
      <c r="AU437" s="151" t="s">
        <v>87</v>
      </c>
      <c r="AV437" s="12" t="s">
        <v>81</v>
      </c>
      <c r="AW437" s="12" t="s">
        <v>35</v>
      </c>
      <c r="AX437" s="12" t="s">
        <v>74</v>
      </c>
      <c r="AY437" s="151" t="s">
        <v>135</v>
      </c>
    </row>
    <row r="438" spans="2:51" s="13" customFormat="1" ht="11.25">
      <c r="B438" s="156"/>
      <c r="D438" s="150" t="s">
        <v>147</v>
      </c>
      <c r="E438" s="157" t="s">
        <v>19</v>
      </c>
      <c r="F438" s="158" t="s">
        <v>1233</v>
      </c>
      <c r="H438" s="159">
        <v>4</v>
      </c>
      <c r="I438" s="160"/>
      <c r="L438" s="156"/>
      <c r="M438" s="161"/>
      <c r="T438" s="162"/>
      <c r="AT438" s="157" t="s">
        <v>147</v>
      </c>
      <c r="AU438" s="157" t="s">
        <v>87</v>
      </c>
      <c r="AV438" s="13" t="s">
        <v>87</v>
      </c>
      <c r="AW438" s="13" t="s">
        <v>35</v>
      </c>
      <c r="AX438" s="13" t="s">
        <v>74</v>
      </c>
      <c r="AY438" s="157" t="s">
        <v>135</v>
      </c>
    </row>
    <row r="439" spans="2:51" s="14" customFormat="1" ht="11.25">
      <c r="B439" s="163"/>
      <c r="D439" s="150" t="s">
        <v>147</v>
      </c>
      <c r="E439" s="164" t="s">
        <v>19</v>
      </c>
      <c r="F439" s="165" t="s">
        <v>151</v>
      </c>
      <c r="H439" s="166">
        <v>4</v>
      </c>
      <c r="I439" s="167"/>
      <c r="L439" s="163"/>
      <c r="M439" s="168"/>
      <c r="T439" s="169"/>
      <c r="AT439" s="164" t="s">
        <v>147</v>
      </c>
      <c r="AU439" s="164" t="s">
        <v>87</v>
      </c>
      <c r="AV439" s="14" t="s">
        <v>143</v>
      </c>
      <c r="AW439" s="14" t="s">
        <v>35</v>
      </c>
      <c r="AX439" s="14" t="s">
        <v>81</v>
      </c>
      <c r="AY439" s="164" t="s">
        <v>135</v>
      </c>
    </row>
    <row r="440" spans="2:65" s="1" customFormat="1" ht="21.75" customHeight="1">
      <c r="B440" s="33"/>
      <c r="C440" s="178" t="s">
        <v>700</v>
      </c>
      <c r="D440" s="178" t="s">
        <v>258</v>
      </c>
      <c r="E440" s="179" t="s">
        <v>1240</v>
      </c>
      <c r="F440" s="180" t="s">
        <v>1241</v>
      </c>
      <c r="G440" s="181" t="s">
        <v>486</v>
      </c>
      <c r="H440" s="182">
        <v>4</v>
      </c>
      <c r="I440" s="183"/>
      <c r="J440" s="184">
        <f>ROUND(I440*H440,2)</f>
        <v>0</v>
      </c>
      <c r="K440" s="180" t="s">
        <v>142</v>
      </c>
      <c r="L440" s="185"/>
      <c r="M440" s="186" t="s">
        <v>19</v>
      </c>
      <c r="N440" s="187" t="s">
        <v>46</v>
      </c>
      <c r="P440" s="141">
        <f>O440*H440</f>
        <v>0</v>
      </c>
      <c r="Q440" s="141">
        <v>0.00164</v>
      </c>
      <c r="R440" s="141">
        <f>Q440*H440</f>
        <v>0.00656</v>
      </c>
      <c r="S440" s="141">
        <v>0</v>
      </c>
      <c r="T440" s="142">
        <f>S440*H440</f>
        <v>0</v>
      </c>
      <c r="AR440" s="143" t="s">
        <v>466</v>
      </c>
      <c r="AT440" s="143" t="s">
        <v>258</v>
      </c>
      <c r="AU440" s="143" t="s">
        <v>87</v>
      </c>
      <c r="AY440" s="18" t="s">
        <v>135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8" t="s">
        <v>87</v>
      </c>
      <c r="BK440" s="144">
        <f>ROUND(I440*H440,2)</f>
        <v>0</v>
      </c>
      <c r="BL440" s="18" t="s">
        <v>314</v>
      </c>
      <c r="BM440" s="143" t="s">
        <v>1242</v>
      </c>
    </row>
    <row r="441" spans="2:65" s="1" customFormat="1" ht="24.2" customHeight="1">
      <c r="B441" s="33"/>
      <c r="C441" s="132" t="s">
        <v>707</v>
      </c>
      <c r="D441" s="132" t="s">
        <v>138</v>
      </c>
      <c r="E441" s="133" t="s">
        <v>1243</v>
      </c>
      <c r="F441" s="134" t="s">
        <v>1244</v>
      </c>
      <c r="G441" s="135" t="s">
        <v>744</v>
      </c>
      <c r="H441" s="188"/>
      <c r="I441" s="137"/>
      <c r="J441" s="138">
        <f>ROUND(I441*H441,2)</f>
        <v>0</v>
      </c>
      <c r="K441" s="134" t="s">
        <v>142</v>
      </c>
      <c r="L441" s="33"/>
      <c r="M441" s="139" t="s">
        <v>19</v>
      </c>
      <c r="N441" s="140" t="s">
        <v>46</v>
      </c>
      <c r="P441" s="141">
        <f>O441*H441</f>
        <v>0</v>
      </c>
      <c r="Q441" s="141">
        <v>0</v>
      </c>
      <c r="R441" s="141">
        <f>Q441*H441</f>
        <v>0</v>
      </c>
      <c r="S441" s="141">
        <v>0</v>
      </c>
      <c r="T441" s="142">
        <f>S441*H441</f>
        <v>0</v>
      </c>
      <c r="AR441" s="143" t="s">
        <v>314</v>
      </c>
      <c r="AT441" s="143" t="s">
        <v>138</v>
      </c>
      <c r="AU441" s="143" t="s">
        <v>87</v>
      </c>
      <c r="AY441" s="18" t="s">
        <v>135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8" t="s">
        <v>87</v>
      </c>
      <c r="BK441" s="144">
        <f>ROUND(I441*H441,2)</f>
        <v>0</v>
      </c>
      <c r="BL441" s="18" t="s">
        <v>314</v>
      </c>
      <c r="BM441" s="143" t="s">
        <v>1245</v>
      </c>
    </row>
    <row r="442" spans="2:47" s="1" customFormat="1" ht="11.25">
      <c r="B442" s="33"/>
      <c r="D442" s="145" t="s">
        <v>145</v>
      </c>
      <c r="F442" s="146" t="s">
        <v>1246</v>
      </c>
      <c r="I442" s="147"/>
      <c r="L442" s="33"/>
      <c r="M442" s="148"/>
      <c r="T442" s="54"/>
      <c r="AT442" s="18" t="s">
        <v>145</v>
      </c>
      <c r="AU442" s="18" t="s">
        <v>87</v>
      </c>
    </row>
    <row r="443" spans="2:63" s="11" customFormat="1" ht="22.9" customHeight="1">
      <c r="B443" s="120"/>
      <c r="D443" s="121" t="s">
        <v>73</v>
      </c>
      <c r="E443" s="130" t="s">
        <v>1247</v>
      </c>
      <c r="F443" s="130" t="s">
        <v>1248</v>
      </c>
      <c r="I443" s="123"/>
      <c r="J443" s="131">
        <f>BK443</f>
        <v>0</v>
      </c>
      <c r="L443" s="120"/>
      <c r="M443" s="125"/>
      <c r="P443" s="126">
        <f>SUM(P444:P478)</f>
        <v>0</v>
      </c>
      <c r="R443" s="126">
        <f>SUM(R444:R478)</f>
        <v>7.794554759999999</v>
      </c>
      <c r="T443" s="127">
        <f>SUM(T444:T478)</f>
        <v>0</v>
      </c>
      <c r="AR443" s="121" t="s">
        <v>87</v>
      </c>
      <c r="AT443" s="128" t="s">
        <v>73</v>
      </c>
      <c r="AU443" s="128" t="s">
        <v>81</v>
      </c>
      <c r="AY443" s="121" t="s">
        <v>135</v>
      </c>
      <c r="BK443" s="129">
        <f>SUM(BK444:BK478)</f>
        <v>0</v>
      </c>
    </row>
    <row r="444" spans="2:65" s="1" customFormat="1" ht="24.2" customHeight="1">
      <c r="B444" s="33"/>
      <c r="C444" s="132" t="s">
        <v>714</v>
      </c>
      <c r="D444" s="132" t="s">
        <v>138</v>
      </c>
      <c r="E444" s="133" t="s">
        <v>1249</v>
      </c>
      <c r="F444" s="134" t="s">
        <v>1250</v>
      </c>
      <c r="G444" s="135" t="s">
        <v>156</v>
      </c>
      <c r="H444" s="136">
        <v>340</v>
      </c>
      <c r="I444" s="137"/>
      <c r="J444" s="138">
        <f>ROUND(I444*H444,2)</f>
        <v>0</v>
      </c>
      <c r="K444" s="134" t="s">
        <v>142</v>
      </c>
      <c r="L444" s="33"/>
      <c r="M444" s="139" t="s">
        <v>19</v>
      </c>
      <c r="N444" s="140" t="s">
        <v>46</v>
      </c>
      <c r="P444" s="141">
        <f>O444*H444</f>
        <v>0</v>
      </c>
      <c r="Q444" s="141">
        <v>0</v>
      </c>
      <c r="R444" s="141">
        <f>Q444*H444</f>
        <v>0</v>
      </c>
      <c r="S444" s="141">
        <v>0</v>
      </c>
      <c r="T444" s="142">
        <f>S444*H444</f>
        <v>0</v>
      </c>
      <c r="AR444" s="143" t="s">
        <v>314</v>
      </c>
      <c r="AT444" s="143" t="s">
        <v>138</v>
      </c>
      <c r="AU444" s="143" t="s">
        <v>87</v>
      </c>
      <c r="AY444" s="18" t="s">
        <v>135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8" t="s">
        <v>87</v>
      </c>
      <c r="BK444" s="144">
        <f>ROUND(I444*H444,2)</f>
        <v>0</v>
      </c>
      <c r="BL444" s="18" t="s">
        <v>314</v>
      </c>
      <c r="BM444" s="143" t="s">
        <v>1251</v>
      </c>
    </row>
    <row r="445" spans="2:47" s="1" customFormat="1" ht="11.25">
      <c r="B445" s="33"/>
      <c r="D445" s="145" t="s">
        <v>145</v>
      </c>
      <c r="F445" s="146" t="s">
        <v>1252</v>
      </c>
      <c r="I445" s="147"/>
      <c r="L445" s="33"/>
      <c r="M445" s="148"/>
      <c r="T445" s="54"/>
      <c r="AT445" s="18" t="s">
        <v>145</v>
      </c>
      <c r="AU445" s="18" t="s">
        <v>87</v>
      </c>
    </row>
    <row r="446" spans="2:51" s="13" customFormat="1" ht="11.25">
      <c r="B446" s="156"/>
      <c r="D446" s="150" t="s">
        <v>147</v>
      </c>
      <c r="E446" s="157" t="s">
        <v>19</v>
      </c>
      <c r="F446" s="158" t="s">
        <v>1158</v>
      </c>
      <c r="H446" s="159">
        <v>340</v>
      </c>
      <c r="I446" s="160"/>
      <c r="L446" s="156"/>
      <c r="M446" s="161"/>
      <c r="T446" s="162"/>
      <c r="AT446" s="157" t="s">
        <v>147</v>
      </c>
      <c r="AU446" s="157" t="s">
        <v>87</v>
      </c>
      <c r="AV446" s="13" t="s">
        <v>87</v>
      </c>
      <c r="AW446" s="13" t="s">
        <v>35</v>
      </c>
      <c r="AX446" s="13" t="s">
        <v>74</v>
      </c>
      <c r="AY446" s="157" t="s">
        <v>135</v>
      </c>
    </row>
    <row r="447" spans="2:51" s="14" customFormat="1" ht="11.25">
      <c r="B447" s="163"/>
      <c r="D447" s="150" t="s">
        <v>147</v>
      </c>
      <c r="E447" s="164" t="s">
        <v>19</v>
      </c>
      <c r="F447" s="165" t="s">
        <v>151</v>
      </c>
      <c r="H447" s="166">
        <v>340</v>
      </c>
      <c r="I447" s="167"/>
      <c r="L447" s="163"/>
      <c r="M447" s="168"/>
      <c r="T447" s="169"/>
      <c r="AT447" s="164" t="s">
        <v>147</v>
      </c>
      <c r="AU447" s="164" t="s">
        <v>87</v>
      </c>
      <c r="AV447" s="14" t="s">
        <v>143</v>
      </c>
      <c r="AW447" s="14" t="s">
        <v>35</v>
      </c>
      <c r="AX447" s="14" t="s">
        <v>81</v>
      </c>
      <c r="AY447" s="164" t="s">
        <v>135</v>
      </c>
    </row>
    <row r="448" spans="2:65" s="1" customFormat="1" ht="16.5" customHeight="1">
      <c r="B448" s="33"/>
      <c r="C448" s="178" t="s">
        <v>721</v>
      </c>
      <c r="D448" s="178" t="s">
        <v>258</v>
      </c>
      <c r="E448" s="179" t="s">
        <v>1253</v>
      </c>
      <c r="F448" s="180" t="s">
        <v>1254</v>
      </c>
      <c r="G448" s="181" t="s">
        <v>156</v>
      </c>
      <c r="H448" s="182">
        <v>357</v>
      </c>
      <c r="I448" s="183"/>
      <c r="J448" s="184">
        <f>ROUND(I448*H448,2)</f>
        <v>0</v>
      </c>
      <c r="K448" s="180" t="s">
        <v>142</v>
      </c>
      <c r="L448" s="185"/>
      <c r="M448" s="186" t="s">
        <v>19</v>
      </c>
      <c r="N448" s="187" t="s">
        <v>46</v>
      </c>
      <c r="P448" s="141">
        <f>O448*H448</f>
        <v>0</v>
      </c>
      <c r="Q448" s="141">
        <v>0.018</v>
      </c>
      <c r="R448" s="141">
        <f>Q448*H448</f>
        <v>6.425999999999999</v>
      </c>
      <c r="S448" s="141">
        <v>0</v>
      </c>
      <c r="T448" s="142">
        <f>S448*H448</f>
        <v>0</v>
      </c>
      <c r="AR448" s="143" t="s">
        <v>466</v>
      </c>
      <c r="AT448" s="143" t="s">
        <v>258</v>
      </c>
      <c r="AU448" s="143" t="s">
        <v>87</v>
      </c>
      <c r="AY448" s="18" t="s">
        <v>135</v>
      </c>
      <c r="BE448" s="144">
        <f>IF(N448="základní",J448,0)</f>
        <v>0</v>
      </c>
      <c r="BF448" s="144">
        <f>IF(N448="snížená",J448,0)</f>
        <v>0</v>
      </c>
      <c r="BG448" s="144">
        <f>IF(N448="zákl. přenesená",J448,0)</f>
        <v>0</v>
      </c>
      <c r="BH448" s="144">
        <f>IF(N448="sníž. přenesená",J448,0)</f>
        <v>0</v>
      </c>
      <c r="BI448" s="144">
        <f>IF(N448="nulová",J448,0)</f>
        <v>0</v>
      </c>
      <c r="BJ448" s="18" t="s">
        <v>87</v>
      </c>
      <c r="BK448" s="144">
        <f>ROUND(I448*H448,2)</f>
        <v>0</v>
      </c>
      <c r="BL448" s="18" t="s">
        <v>314</v>
      </c>
      <c r="BM448" s="143" t="s">
        <v>1255</v>
      </c>
    </row>
    <row r="449" spans="2:51" s="13" customFormat="1" ht="11.25">
      <c r="B449" s="156"/>
      <c r="D449" s="150" t="s">
        <v>147</v>
      </c>
      <c r="F449" s="158" t="s">
        <v>1256</v>
      </c>
      <c r="H449" s="159">
        <v>357</v>
      </c>
      <c r="I449" s="160"/>
      <c r="L449" s="156"/>
      <c r="M449" s="161"/>
      <c r="T449" s="162"/>
      <c r="AT449" s="157" t="s">
        <v>147</v>
      </c>
      <c r="AU449" s="157" t="s">
        <v>87</v>
      </c>
      <c r="AV449" s="13" t="s">
        <v>87</v>
      </c>
      <c r="AW449" s="13" t="s">
        <v>4</v>
      </c>
      <c r="AX449" s="13" t="s">
        <v>81</v>
      </c>
      <c r="AY449" s="157" t="s">
        <v>135</v>
      </c>
    </row>
    <row r="450" spans="2:65" s="1" customFormat="1" ht="16.5" customHeight="1">
      <c r="B450" s="33"/>
      <c r="C450" s="132" t="s">
        <v>728</v>
      </c>
      <c r="D450" s="132" t="s">
        <v>138</v>
      </c>
      <c r="E450" s="133" t="s">
        <v>1257</v>
      </c>
      <c r="F450" s="134" t="s">
        <v>1258</v>
      </c>
      <c r="G450" s="135" t="s">
        <v>156</v>
      </c>
      <c r="H450" s="136">
        <v>340</v>
      </c>
      <c r="I450" s="137"/>
      <c r="J450" s="138">
        <f>ROUND(I450*H450,2)</f>
        <v>0</v>
      </c>
      <c r="K450" s="134" t="s">
        <v>142</v>
      </c>
      <c r="L450" s="33"/>
      <c r="M450" s="139" t="s">
        <v>19</v>
      </c>
      <c r="N450" s="140" t="s">
        <v>46</v>
      </c>
      <c r="P450" s="141">
        <f>O450*H450</f>
        <v>0</v>
      </c>
      <c r="Q450" s="141">
        <v>0</v>
      </c>
      <c r="R450" s="141">
        <f>Q450*H450</f>
        <v>0</v>
      </c>
      <c r="S450" s="141">
        <v>0</v>
      </c>
      <c r="T450" s="142">
        <f>S450*H450</f>
        <v>0</v>
      </c>
      <c r="AR450" s="143" t="s">
        <v>314</v>
      </c>
      <c r="AT450" s="143" t="s">
        <v>138</v>
      </c>
      <c r="AU450" s="143" t="s">
        <v>87</v>
      </c>
      <c r="AY450" s="18" t="s">
        <v>135</v>
      </c>
      <c r="BE450" s="144">
        <f>IF(N450="základní",J450,0)</f>
        <v>0</v>
      </c>
      <c r="BF450" s="144">
        <f>IF(N450="snížená",J450,0)</f>
        <v>0</v>
      </c>
      <c r="BG450" s="144">
        <f>IF(N450="zákl. přenesená",J450,0)</f>
        <v>0</v>
      </c>
      <c r="BH450" s="144">
        <f>IF(N450="sníž. přenesená",J450,0)</f>
        <v>0</v>
      </c>
      <c r="BI450" s="144">
        <f>IF(N450="nulová",J450,0)</f>
        <v>0</v>
      </c>
      <c r="BJ450" s="18" t="s">
        <v>87</v>
      </c>
      <c r="BK450" s="144">
        <f>ROUND(I450*H450,2)</f>
        <v>0</v>
      </c>
      <c r="BL450" s="18" t="s">
        <v>314</v>
      </c>
      <c r="BM450" s="143" t="s">
        <v>1259</v>
      </c>
    </row>
    <row r="451" spans="2:47" s="1" customFormat="1" ht="11.25">
      <c r="B451" s="33"/>
      <c r="D451" s="145" t="s">
        <v>145</v>
      </c>
      <c r="F451" s="146" t="s">
        <v>1260</v>
      </c>
      <c r="I451" s="147"/>
      <c r="L451" s="33"/>
      <c r="M451" s="148"/>
      <c r="T451" s="54"/>
      <c r="AT451" s="18" t="s">
        <v>145</v>
      </c>
      <c r="AU451" s="18" t="s">
        <v>87</v>
      </c>
    </row>
    <row r="452" spans="2:51" s="13" customFormat="1" ht="11.25">
      <c r="B452" s="156"/>
      <c r="D452" s="150" t="s">
        <v>147</v>
      </c>
      <c r="E452" s="157" t="s">
        <v>19</v>
      </c>
      <c r="F452" s="158" t="s">
        <v>1158</v>
      </c>
      <c r="H452" s="159">
        <v>340</v>
      </c>
      <c r="I452" s="160"/>
      <c r="L452" s="156"/>
      <c r="M452" s="161"/>
      <c r="T452" s="162"/>
      <c r="AT452" s="157" t="s">
        <v>147</v>
      </c>
      <c r="AU452" s="157" t="s">
        <v>87</v>
      </c>
      <c r="AV452" s="13" t="s">
        <v>87</v>
      </c>
      <c r="AW452" s="13" t="s">
        <v>35</v>
      </c>
      <c r="AX452" s="13" t="s">
        <v>74</v>
      </c>
      <c r="AY452" s="157" t="s">
        <v>135</v>
      </c>
    </row>
    <row r="453" spans="2:51" s="14" customFormat="1" ht="11.25">
      <c r="B453" s="163"/>
      <c r="D453" s="150" t="s">
        <v>147</v>
      </c>
      <c r="E453" s="164" t="s">
        <v>19</v>
      </c>
      <c r="F453" s="165" t="s">
        <v>151</v>
      </c>
      <c r="H453" s="166">
        <v>340</v>
      </c>
      <c r="I453" s="167"/>
      <c r="L453" s="163"/>
      <c r="M453" s="168"/>
      <c r="T453" s="169"/>
      <c r="AT453" s="164" t="s">
        <v>147</v>
      </c>
      <c r="AU453" s="164" t="s">
        <v>87</v>
      </c>
      <c r="AV453" s="14" t="s">
        <v>143</v>
      </c>
      <c r="AW453" s="14" t="s">
        <v>35</v>
      </c>
      <c r="AX453" s="14" t="s">
        <v>81</v>
      </c>
      <c r="AY453" s="164" t="s">
        <v>135</v>
      </c>
    </row>
    <row r="454" spans="2:65" s="1" customFormat="1" ht="16.5" customHeight="1">
      <c r="B454" s="33"/>
      <c r="C454" s="178" t="s">
        <v>735</v>
      </c>
      <c r="D454" s="178" t="s">
        <v>258</v>
      </c>
      <c r="E454" s="179" t="s">
        <v>1261</v>
      </c>
      <c r="F454" s="180" t="s">
        <v>1262</v>
      </c>
      <c r="G454" s="181" t="s">
        <v>141</v>
      </c>
      <c r="H454" s="182">
        <v>33.66</v>
      </c>
      <c r="I454" s="183"/>
      <c r="J454" s="184">
        <f>ROUND(I454*H454,2)</f>
        <v>0</v>
      </c>
      <c r="K454" s="180" t="s">
        <v>19</v>
      </c>
      <c r="L454" s="185"/>
      <c r="M454" s="186" t="s">
        <v>19</v>
      </c>
      <c r="N454" s="187" t="s">
        <v>46</v>
      </c>
      <c r="P454" s="141">
        <f>O454*H454</f>
        <v>0</v>
      </c>
      <c r="Q454" s="141">
        <v>0.02625</v>
      </c>
      <c r="R454" s="141">
        <f>Q454*H454</f>
        <v>0.8835749999999999</v>
      </c>
      <c r="S454" s="141">
        <v>0</v>
      </c>
      <c r="T454" s="142">
        <f>S454*H454</f>
        <v>0</v>
      </c>
      <c r="AR454" s="143" t="s">
        <v>466</v>
      </c>
      <c r="AT454" s="143" t="s">
        <v>258</v>
      </c>
      <c r="AU454" s="143" t="s">
        <v>87</v>
      </c>
      <c r="AY454" s="18" t="s">
        <v>135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8" t="s">
        <v>87</v>
      </c>
      <c r="BK454" s="144">
        <f>ROUND(I454*H454,2)</f>
        <v>0</v>
      </c>
      <c r="BL454" s="18" t="s">
        <v>314</v>
      </c>
      <c r="BM454" s="143" t="s">
        <v>1263</v>
      </c>
    </row>
    <row r="455" spans="2:51" s="12" customFormat="1" ht="11.25">
      <c r="B455" s="149"/>
      <c r="D455" s="150" t="s">
        <v>147</v>
      </c>
      <c r="E455" s="151" t="s">
        <v>19</v>
      </c>
      <c r="F455" s="152" t="s">
        <v>1264</v>
      </c>
      <c r="H455" s="151" t="s">
        <v>19</v>
      </c>
      <c r="I455" s="153"/>
      <c r="L455" s="149"/>
      <c r="M455" s="154"/>
      <c r="T455" s="155"/>
      <c r="AT455" s="151" t="s">
        <v>147</v>
      </c>
      <c r="AU455" s="151" t="s">
        <v>87</v>
      </c>
      <c r="AV455" s="12" t="s">
        <v>81</v>
      </c>
      <c r="AW455" s="12" t="s">
        <v>35</v>
      </c>
      <c r="AX455" s="12" t="s">
        <v>74</v>
      </c>
      <c r="AY455" s="151" t="s">
        <v>135</v>
      </c>
    </row>
    <row r="456" spans="2:51" s="13" customFormat="1" ht="11.25">
      <c r="B456" s="156"/>
      <c r="D456" s="150" t="s">
        <v>147</v>
      </c>
      <c r="E456" s="157" t="s">
        <v>19</v>
      </c>
      <c r="F456" s="158" t="s">
        <v>1265</v>
      </c>
      <c r="H456" s="159">
        <v>30.6</v>
      </c>
      <c r="I456" s="160"/>
      <c r="L456" s="156"/>
      <c r="M456" s="161"/>
      <c r="T456" s="162"/>
      <c r="AT456" s="157" t="s">
        <v>147</v>
      </c>
      <c r="AU456" s="157" t="s">
        <v>87</v>
      </c>
      <c r="AV456" s="13" t="s">
        <v>87</v>
      </c>
      <c r="AW456" s="13" t="s">
        <v>35</v>
      </c>
      <c r="AX456" s="13" t="s">
        <v>74</v>
      </c>
      <c r="AY456" s="157" t="s">
        <v>135</v>
      </c>
    </row>
    <row r="457" spans="2:51" s="14" customFormat="1" ht="11.25">
      <c r="B457" s="163"/>
      <c r="D457" s="150" t="s">
        <v>147</v>
      </c>
      <c r="E457" s="164" t="s">
        <v>19</v>
      </c>
      <c r="F457" s="165" t="s">
        <v>151</v>
      </c>
      <c r="H457" s="166">
        <v>30.6</v>
      </c>
      <c r="I457" s="167"/>
      <c r="L457" s="163"/>
      <c r="M457" s="168"/>
      <c r="T457" s="169"/>
      <c r="AT457" s="164" t="s">
        <v>147</v>
      </c>
      <c r="AU457" s="164" t="s">
        <v>87</v>
      </c>
      <c r="AV457" s="14" t="s">
        <v>143</v>
      </c>
      <c r="AW457" s="14" t="s">
        <v>35</v>
      </c>
      <c r="AX457" s="14" t="s">
        <v>81</v>
      </c>
      <c r="AY457" s="164" t="s">
        <v>135</v>
      </c>
    </row>
    <row r="458" spans="2:51" s="13" customFormat="1" ht="11.25">
      <c r="B458" s="156"/>
      <c r="D458" s="150" t="s">
        <v>147</v>
      </c>
      <c r="F458" s="158" t="s">
        <v>1266</v>
      </c>
      <c r="H458" s="159">
        <v>33.66</v>
      </c>
      <c r="I458" s="160"/>
      <c r="L458" s="156"/>
      <c r="M458" s="161"/>
      <c r="T458" s="162"/>
      <c r="AT458" s="157" t="s">
        <v>147</v>
      </c>
      <c r="AU458" s="157" t="s">
        <v>87</v>
      </c>
      <c r="AV458" s="13" t="s">
        <v>87</v>
      </c>
      <c r="AW458" s="13" t="s">
        <v>4</v>
      </c>
      <c r="AX458" s="13" t="s">
        <v>81</v>
      </c>
      <c r="AY458" s="157" t="s">
        <v>135</v>
      </c>
    </row>
    <row r="459" spans="2:65" s="1" customFormat="1" ht="24.2" customHeight="1">
      <c r="B459" s="33"/>
      <c r="C459" s="132" t="s">
        <v>741</v>
      </c>
      <c r="D459" s="132" t="s">
        <v>138</v>
      </c>
      <c r="E459" s="133" t="s">
        <v>1267</v>
      </c>
      <c r="F459" s="134" t="s">
        <v>1268</v>
      </c>
      <c r="G459" s="135" t="s">
        <v>213</v>
      </c>
      <c r="H459" s="136">
        <v>92</v>
      </c>
      <c r="I459" s="137"/>
      <c r="J459" s="138">
        <f>ROUND(I459*H459,2)</f>
        <v>0</v>
      </c>
      <c r="K459" s="134" t="s">
        <v>142</v>
      </c>
      <c r="L459" s="33"/>
      <c r="M459" s="139" t="s">
        <v>19</v>
      </c>
      <c r="N459" s="140" t="s">
        <v>46</v>
      </c>
      <c r="P459" s="141">
        <f>O459*H459</f>
        <v>0</v>
      </c>
      <c r="Q459" s="141">
        <v>0.00016</v>
      </c>
      <c r="R459" s="141">
        <f>Q459*H459</f>
        <v>0.01472</v>
      </c>
      <c r="S459" s="141">
        <v>0</v>
      </c>
      <c r="T459" s="142">
        <f>S459*H459</f>
        <v>0</v>
      </c>
      <c r="AR459" s="143" t="s">
        <v>314</v>
      </c>
      <c r="AT459" s="143" t="s">
        <v>138</v>
      </c>
      <c r="AU459" s="143" t="s">
        <v>87</v>
      </c>
      <c r="AY459" s="18" t="s">
        <v>135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8" t="s">
        <v>87</v>
      </c>
      <c r="BK459" s="144">
        <f>ROUND(I459*H459,2)</f>
        <v>0</v>
      </c>
      <c r="BL459" s="18" t="s">
        <v>314</v>
      </c>
      <c r="BM459" s="143" t="s">
        <v>1269</v>
      </c>
    </row>
    <row r="460" spans="2:47" s="1" customFormat="1" ht="11.25">
      <c r="B460" s="33"/>
      <c r="D460" s="145" t="s">
        <v>145</v>
      </c>
      <c r="F460" s="146" t="s">
        <v>1270</v>
      </c>
      <c r="I460" s="147"/>
      <c r="L460" s="33"/>
      <c r="M460" s="148"/>
      <c r="T460" s="54"/>
      <c r="AT460" s="18" t="s">
        <v>145</v>
      </c>
      <c r="AU460" s="18" t="s">
        <v>87</v>
      </c>
    </row>
    <row r="461" spans="2:65" s="1" customFormat="1" ht="24.2" customHeight="1">
      <c r="B461" s="33"/>
      <c r="C461" s="132" t="s">
        <v>749</v>
      </c>
      <c r="D461" s="132" t="s">
        <v>138</v>
      </c>
      <c r="E461" s="133" t="s">
        <v>1271</v>
      </c>
      <c r="F461" s="134" t="s">
        <v>1272</v>
      </c>
      <c r="G461" s="135" t="s">
        <v>156</v>
      </c>
      <c r="H461" s="136">
        <v>44.896</v>
      </c>
      <c r="I461" s="137"/>
      <c r="J461" s="138">
        <f>ROUND(I461*H461,2)</f>
        <v>0</v>
      </c>
      <c r="K461" s="134" t="s">
        <v>142</v>
      </c>
      <c r="L461" s="33"/>
      <c r="M461" s="139" t="s">
        <v>19</v>
      </c>
      <c r="N461" s="140" t="s">
        <v>46</v>
      </c>
      <c r="P461" s="141">
        <f>O461*H461</f>
        <v>0</v>
      </c>
      <c r="Q461" s="141">
        <v>0.00606</v>
      </c>
      <c r="R461" s="141">
        <f>Q461*H461</f>
        <v>0.27206976</v>
      </c>
      <c r="S461" s="141">
        <v>0</v>
      </c>
      <c r="T461" s="142">
        <f>S461*H461</f>
        <v>0</v>
      </c>
      <c r="AR461" s="143" t="s">
        <v>314</v>
      </c>
      <c r="AT461" s="143" t="s">
        <v>138</v>
      </c>
      <c r="AU461" s="143" t="s">
        <v>87</v>
      </c>
      <c r="AY461" s="18" t="s">
        <v>135</v>
      </c>
      <c r="BE461" s="144">
        <f>IF(N461="základní",J461,0)</f>
        <v>0</v>
      </c>
      <c r="BF461" s="144">
        <f>IF(N461="snížená",J461,0)</f>
        <v>0</v>
      </c>
      <c r="BG461" s="144">
        <f>IF(N461="zákl. přenesená",J461,0)</f>
        <v>0</v>
      </c>
      <c r="BH461" s="144">
        <f>IF(N461="sníž. přenesená",J461,0)</f>
        <v>0</v>
      </c>
      <c r="BI461" s="144">
        <f>IF(N461="nulová",J461,0)</f>
        <v>0</v>
      </c>
      <c r="BJ461" s="18" t="s">
        <v>87</v>
      </c>
      <c r="BK461" s="144">
        <f>ROUND(I461*H461,2)</f>
        <v>0</v>
      </c>
      <c r="BL461" s="18" t="s">
        <v>314</v>
      </c>
      <c r="BM461" s="143" t="s">
        <v>1273</v>
      </c>
    </row>
    <row r="462" spans="2:47" s="1" customFormat="1" ht="11.25">
      <c r="B462" s="33"/>
      <c r="D462" s="145" t="s">
        <v>145</v>
      </c>
      <c r="F462" s="146" t="s">
        <v>1274</v>
      </c>
      <c r="I462" s="147"/>
      <c r="L462" s="33"/>
      <c r="M462" s="148"/>
      <c r="T462" s="54"/>
      <c r="AT462" s="18" t="s">
        <v>145</v>
      </c>
      <c r="AU462" s="18" t="s">
        <v>87</v>
      </c>
    </row>
    <row r="463" spans="2:51" s="13" customFormat="1" ht="11.25">
      <c r="B463" s="156"/>
      <c r="D463" s="150" t="s">
        <v>147</v>
      </c>
      <c r="E463" s="157" t="s">
        <v>19</v>
      </c>
      <c r="F463" s="158" t="s">
        <v>1135</v>
      </c>
      <c r="H463" s="159">
        <v>26.656</v>
      </c>
      <c r="I463" s="160"/>
      <c r="L463" s="156"/>
      <c r="M463" s="161"/>
      <c r="T463" s="162"/>
      <c r="AT463" s="157" t="s">
        <v>147</v>
      </c>
      <c r="AU463" s="157" t="s">
        <v>87</v>
      </c>
      <c r="AV463" s="13" t="s">
        <v>87</v>
      </c>
      <c r="AW463" s="13" t="s">
        <v>35</v>
      </c>
      <c r="AX463" s="13" t="s">
        <v>74</v>
      </c>
      <c r="AY463" s="157" t="s">
        <v>135</v>
      </c>
    </row>
    <row r="464" spans="2:51" s="13" customFormat="1" ht="11.25">
      <c r="B464" s="156"/>
      <c r="D464" s="150" t="s">
        <v>147</v>
      </c>
      <c r="E464" s="157" t="s">
        <v>19</v>
      </c>
      <c r="F464" s="158" t="s">
        <v>1275</v>
      </c>
      <c r="H464" s="159">
        <v>18.24</v>
      </c>
      <c r="I464" s="160"/>
      <c r="L464" s="156"/>
      <c r="M464" s="161"/>
      <c r="T464" s="162"/>
      <c r="AT464" s="157" t="s">
        <v>147</v>
      </c>
      <c r="AU464" s="157" t="s">
        <v>87</v>
      </c>
      <c r="AV464" s="13" t="s">
        <v>87</v>
      </c>
      <c r="AW464" s="13" t="s">
        <v>35</v>
      </c>
      <c r="AX464" s="13" t="s">
        <v>74</v>
      </c>
      <c r="AY464" s="157" t="s">
        <v>135</v>
      </c>
    </row>
    <row r="465" spans="2:51" s="14" customFormat="1" ht="11.25">
      <c r="B465" s="163"/>
      <c r="D465" s="150" t="s">
        <v>147</v>
      </c>
      <c r="E465" s="164" t="s">
        <v>19</v>
      </c>
      <c r="F465" s="165" t="s">
        <v>151</v>
      </c>
      <c r="H465" s="166">
        <v>44.896</v>
      </c>
      <c r="I465" s="167"/>
      <c r="L465" s="163"/>
      <c r="M465" s="168"/>
      <c r="T465" s="169"/>
      <c r="AT465" s="164" t="s">
        <v>147</v>
      </c>
      <c r="AU465" s="164" t="s">
        <v>87</v>
      </c>
      <c r="AV465" s="14" t="s">
        <v>143</v>
      </c>
      <c r="AW465" s="14" t="s">
        <v>35</v>
      </c>
      <c r="AX465" s="14" t="s">
        <v>81</v>
      </c>
      <c r="AY465" s="164" t="s">
        <v>135</v>
      </c>
    </row>
    <row r="466" spans="2:65" s="1" customFormat="1" ht="16.5" customHeight="1">
      <c r="B466" s="33"/>
      <c r="C466" s="178" t="s">
        <v>757</v>
      </c>
      <c r="D466" s="178" t="s">
        <v>258</v>
      </c>
      <c r="E466" s="179" t="s">
        <v>352</v>
      </c>
      <c r="F466" s="180" t="s">
        <v>353</v>
      </c>
      <c r="G466" s="181" t="s">
        <v>141</v>
      </c>
      <c r="H466" s="182">
        <v>6.421</v>
      </c>
      <c r="I466" s="183"/>
      <c r="J466" s="184">
        <f>ROUND(I466*H466,2)</f>
        <v>0</v>
      </c>
      <c r="K466" s="180" t="s">
        <v>142</v>
      </c>
      <c r="L466" s="185"/>
      <c r="M466" s="186" t="s">
        <v>19</v>
      </c>
      <c r="N466" s="187" t="s">
        <v>46</v>
      </c>
      <c r="P466" s="141">
        <f>O466*H466</f>
        <v>0</v>
      </c>
      <c r="Q466" s="141">
        <v>0.03</v>
      </c>
      <c r="R466" s="141">
        <f>Q466*H466</f>
        <v>0.19263</v>
      </c>
      <c r="S466" s="141">
        <v>0</v>
      </c>
      <c r="T466" s="142">
        <f>S466*H466</f>
        <v>0</v>
      </c>
      <c r="AR466" s="143" t="s">
        <v>466</v>
      </c>
      <c r="AT466" s="143" t="s">
        <v>258</v>
      </c>
      <c r="AU466" s="143" t="s">
        <v>87</v>
      </c>
      <c r="AY466" s="18" t="s">
        <v>135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8" t="s">
        <v>87</v>
      </c>
      <c r="BK466" s="144">
        <f>ROUND(I466*H466,2)</f>
        <v>0</v>
      </c>
      <c r="BL466" s="18" t="s">
        <v>314</v>
      </c>
      <c r="BM466" s="143" t="s">
        <v>1276</v>
      </c>
    </row>
    <row r="467" spans="2:51" s="13" customFormat="1" ht="11.25">
      <c r="B467" s="156"/>
      <c r="D467" s="150" t="s">
        <v>147</v>
      </c>
      <c r="E467" s="157" t="s">
        <v>19</v>
      </c>
      <c r="F467" s="158" t="s">
        <v>1277</v>
      </c>
      <c r="H467" s="159">
        <v>2.245</v>
      </c>
      <c r="I467" s="160"/>
      <c r="L467" s="156"/>
      <c r="M467" s="161"/>
      <c r="T467" s="162"/>
      <c r="AT467" s="157" t="s">
        <v>147</v>
      </c>
      <c r="AU467" s="157" t="s">
        <v>87</v>
      </c>
      <c r="AV467" s="13" t="s">
        <v>87</v>
      </c>
      <c r="AW467" s="13" t="s">
        <v>35</v>
      </c>
      <c r="AX467" s="13" t="s">
        <v>74</v>
      </c>
      <c r="AY467" s="157" t="s">
        <v>135</v>
      </c>
    </row>
    <row r="468" spans="2:51" s="13" customFormat="1" ht="11.25">
      <c r="B468" s="156"/>
      <c r="D468" s="150" t="s">
        <v>147</v>
      </c>
      <c r="E468" s="157" t="s">
        <v>19</v>
      </c>
      <c r="F468" s="158" t="s">
        <v>1278</v>
      </c>
      <c r="H468" s="159">
        <v>3.592</v>
      </c>
      <c r="I468" s="160"/>
      <c r="L468" s="156"/>
      <c r="M468" s="161"/>
      <c r="T468" s="162"/>
      <c r="AT468" s="157" t="s">
        <v>147</v>
      </c>
      <c r="AU468" s="157" t="s">
        <v>87</v>
      </c>
      <c r="AV468" s="13" t="s">
        <v>87</v>
      </c>
      <c r="AW468" s="13" t="s">
        <v>35</v>
      </c>
      <c r="AX468" s="13" t="s">
        <v>74</v>
      </c>
      <c r="AY468" s="157" t="s">
        <v>135</v>
      </c>
    </row>
    <row r="469" spans="2:51" s="14" customFormat="1" ht="11.25">
      <c r="B469" s="163"/>
      <c r="D469" s="150" t="s">
        <v>147</v>
      </c>
      <c r="E469" s="164" t="s">
        <v>19</v>
      </c>
      <c r="F469" s="165" t="s">
        <v>151</v>
      </c>
      <c r="H469" s="166">
        <v>5.837</v>
      </c>
      <c r="I469" s="167"/>
      <c r="L469" s="163"/>
      <c r="M469" s="168"/>
      <c r="T469" s="169"/>
      <c r="AT469" s="164" t="s">
        <v>147</v>
      </c>
      <c r="AU469" s="164" t="s">
        <v>87</v>
      </c>
      <c r="AV469" s="14" t="s">
        <v>143</v>
      </c>
      <c r="AW469" s="14" t="s">
        <v>35</v>
      </c>
      <c r="AX469" s="14" t="s">
        <v>81</v>
      </c>
      <c r="AY469" s="164" t="s">
        <v>135</v>
      </c>
    </row>
    <row r="470" spans="2:51" s="13" customFormat="1" ht="11.25">
      <c r="B470" s="156"/>
      <c r="D470" s="150" t="s">
        <v>147</v>
      </c>
      <c r="F470" s="158" t="s">
        <v>1279</v>
      </c>
      <c r="H470" s="159">
        <v>6.421</v>
      </c>
      <c r="I470" s="160"/>
      <c r="L470" s="156"/>
      <c r="M470" s="161"/>
      <c r="T470" s="162"/>
      <c r="AT470" s="157" t="s">
        <v>147</v>
      </c>
      <c r="AU470" s="157" t="s">
        <v>87</v>
      </c>
      <c r="AV470" s="13" t="s">
        <v>87</v>
      </c>
      <c r="AW470" s="13" t="s">
        <v>4</v>
      </c>
      <c r="AX470" s="13" t="s">
        <v>81</v>
      </c>
      <c r="AY470" s="157" t="s">
        <v>135</v>
      </c>
    </row>
    <row r="471" spans="2:65" s="1" customFormat="1" ht="24.2" customHeight="1">
      <c r="B471" s="33"/>
      <c r="C471" s="132" t="s">
        <v>762</v>
      </c>
      <c r="D471" s="132" t="s">
        <v>138</v>
      </c>
      <c r="E471" s="133" t="s">
        <v>1280</v>
      </c>
      <c r="F471" s="134" t="s">
        <v>1281</v>
      </c>
      <c r="G471" s="135" t="s">
        <v>486</v>
      </c>
      <c r="H471" s="136">
        <v>4</v>
      </c>
      <c r="I471" s="137"/>
      <c r="J471" s="138">
        <f>ROUND(I471*H471,2)</f>
        <v>0</v>
      </c>
      <c r="K471" s="134" t="s">
        <v>142</v>
      </c>
      <c r="L471" s="33"/>
      <c r="M471" s="139" t="s">
        <v>19</v>
      </c>
      <c r="N471" s="140" t="s">
        <v>46</v>
      </c>
      <c r="P471" s="141">
        <f>O471*H471</f>
        <v>0</v>
      </c>
      <c r="Q471" s="141">
        <v>0</v>
      </c>
      <c r="R471" s="141">
        <f>Q471*H471</f>
        <v>0</v>
      </c>
      <c r="S471" s="141">
        <v>0</v>
      </c>
      <c r="T471" s="142">
        <f>S471*H471</f>
        <v>0</v>
      </c>
      <c r="AR471" s="143" t="s">
        <v>314</v>
      </c>
      <c r="AT471" s="143" t="s">
        <v>138</v>
      </c>
      <c r="AU471" s="143" t="s">
        <v>87</v>
      </c>
      <c r="AY471" s="18" t="s">
        <v>135</v>
      </c>
      <c r="BE471" s="144">
        <f>IF(N471="základní",J471,0)</f>
        <v>0</v>
      </c>
      <c r="BF471" s="144">
        <f>IF(N471="snížená",J471,0)</f>
        <v>0</v>
      </c>
      <c r="BG471" s="144">
        <f>IF(N471="zákl. přenesená",J471,0)</f>
        <v>0</v>
      </c>
      <c r="BH471" s="144">
        <f>IF(N471="sníž. přenesená",J471,0)</f>
        <v>0</v>
      </c>
      <c r="BI471" s="144">
        <f>IF(N471="nulová",J471,0)</f>
        <v>0</v>
      </c>
      <c r="BJ471" s="18" t="s">
        <v>87</v>
      </c>
      <c r="BK471" s="144">
        <f>ROUND(I471*H471,2)</f>
        <v>0</v>
      </c>
      <c r="BL471" s="18" t="s">
        <v>314</v>
      </c>
      <c r="BM471" s="143" t="s">
        <v>1282</v>
      </c>
    </row>
    <row r="472" spans="2:47" s="1" customFormat="1" ht="11.25">
      <c r="B472" s="33"/>
      <c r="D472" s="145" t="s">
        <v>145</v>
      </c>
      <c r="F472" s="146" t="s">
        <v>1283</v>
      </c>
      <c r="I472" s="147"/>
      <c r="L472" s="33"/>
      <c r="M472" s="148"/>
      <c r="T472" s="54"/>
      <c r="AT472" s="18" t="s">
        <v>145</v>
      </c>
      <c r="AU472" s="18" t="s">
        <v>87</v>
      </c>
    </row>
    <row r="473" spans="2:51" s="12" customFormat="1" ht="11.25">
      <c r="B473" s="149"/>
      <c r="D473" s="150" t="s">
        <v>147</v>
      </c>
      <c r="E473" s="151" t="s">
        <v>19</v>
      </c>
      <c r="F473" s="152" t="s">
        <v>489</v>
      </c>
      <c r="H473" s="151" t="s">
        <v>19</v>
      </c>
      <c r="I473" s="153"/>
      <c r="L473" s="149"/>
      <c r="M473" s="154"/>
      <c r="T473" s="155"/>
      <c r="AT473" s="151" t="s">
        <v>147</v>
      </c>
      <c r="AU473" s="151" t="s">
        <v>87</v>
      </c>
      <c r="AV473" s="12" t="s">
        <v>81</v>
      </c>
      <c r="AW473" s="12" t="s">
        <v>35</v>
      </c>
      <c r="AX473" s="12" t="s">
        <v>74</v>
      </c>
      <c r="AY473" s="151" t="s">
        <v>135</v>
      </c>
    </row>
    <row r="474" spans="2:51" s="13" customFormat="1" ht="11.25">
      <c r="B474" s="156"/>
      <c r="D474" s="150" t="s">
        <v>147</v>
      </c>
      <c r="E474" s="157" t="s">
        <v>19</v>
      </c>
      <c r="F474" s="158" t="s">
        <v>1230</v>
      </c>
      <c r="H474" s="159">
        <v>4</v>
      </c>
      <c r="I474" s="160"/>
      <c r="L474" s="156"/>
      <c r="M474" s="161"/>
      <c r="T474" s="162"/>
      <c r="AT474" s="157" t="s">
        <v>147</v>
      </c>
      <c r="AU474" s="157" t="s">
        <v>87</v>
      </c>
      <c r="AV474" s="13" t="s">
        <v>87</v>
      </c>
      <c r="AW474" s="13" t="s">
        <v>35</v>
      </c>
      <c r="AX474" s="13" t="s">
        <v>74</v>
      </c>
      <c r="AY474" s="157" t="s">
        <v>135</v>
      </c>
    </row>
    <row r="475" spans="2:51" s="14" customFormat="1" ht="11.25">
      <c r="B475" s="163"/>
      <c r="D475" s="150" t="s">
        <v>147</v>
      </c>
      <c r="E475" s="164" t="s">
        <v>19</v>
      </c>
      <c r="F475" s="165" t="s">
        <v>151</v>
      </c>
      <c r="H475" s="166">
        <v>4</v>
      </c>
      <c r="I475" s="167"/>
      <c r="L475" s="163"/>
      <c r="M475" s="168"/>
      <c r="T475" s="169"/>
      <c r="AT475" s="164" t="s">
        <v>147</v>
      </c>
      <c r="AU475" s="164" t="s">
        <v>87</v>
      </c>
      <c r="AV475" s="14" t="s">
        <v>143</v>
      </c>
      <c r="AW475" s="14" t="s">
        <v>35</v>
      </c>
      <c r="AX475" s="14" t="s">
        <v>81</v>
      </c>
      <c r="AY475" s="164" t="s">
        <v>135</v>
      </c>
    </row>
    <row r="476" spans="2:65" s="1" customFormat="1" ht="16.5" customHeight="1">
      <c r="B476" s="33"/>
      <c r="C476" s="178" t="s">
        <v>770</v>
      </c>
      <c r="D476" s="178" t="s">
        <v>258</v>
      </c>
      <c r="E476" s="179" t="s">
        <v>1284</v>
      </c>
      <c r="F476" s="180" t="s">
        <v>1285</v>
      </c>
      <c r="G476" s="181" t="s">
        <v>486</v>
      </c>
      <c r="H476" s="182">
        <v>4</v>
      </c>
      <c r="I476" s="183"/>
      <c r="J476" s="184">
        <f>ROUND(I476*H476,2)</f>
        <v>0</v>
      </c>
      <c r="K476" s="180" t="s">
        <v>142</v>
      </c>
      <c r="L476" s="185"/>
      <c r="M476" s="186" t="s">
        <v>19</v>
      </c>
      <c r="N476" s="187" t="s">
        <v>46</v>
      </c>
      <c r="P476" s="141">
        <f>O476*H476</f>
        <v>0</v>
      </c>
      <c r="Q476" s="141">
        <v>0.00139</v>
      </c>
      <c r="R476" s="141">
        <f>Q476*H476</f>
        <v>0.00556</v>
      </c>
      <c r="S476" s="141">
        <v>0</v>
      </c>
      <c r="T476" s="142">
        <f>S476*H476</f>
        <v>0</v>
      </c>
      <c r="AR476" s="143" t="s">
        <v>466</v>
      </c>
      <c r="AT476" s="143" t="s">
        <v>258</v>
      </c>
      <c r="AU476" s="143" t="s">
        <v>87</v>
      </c>
      <c r="AY476" s="18" t="s">
        <v>135</v>
      </c>
      <c r="BE476" s="144">
        <f>IF(N476="základní",J476,0)</f>
        <v>0</v>
      </c>
      <c r="BF476" s="144">
        <f>IF(N476="snížená",J476,0)</f>
        <v>0</v>
      </c>
      <c r="BG476" s="144">
        <f>IF(N476="zákl. přenesená",J476,0)</f>
        <v>0</v>
      </c>
      <c r="BH476" s="144">
        <f>IF(N476="sníž. přenesená",J476,0)</f>
        <v>0</v>
      </c>
      <c r="BI476" s="144">
        <f>IF(N476="nulová",J476,0)</f>
        <v>0</v>
      </c>
      <c r="BJ476" s="18" t="s">
        <v>87</v>
      </c>
      <c r="BK476" s="144">
        <f>ROUND(I476*H476,2)</f>
        <v>0</v>
      </c>
      <c r="BL476" s="18" t="s">
        <v>314</v>
      </c>
      <c r="BM476" s="143" t="s">
        <v>1286</v>
      </c>
    </row>
    <row r="477" spans="2:65" s="1" customFormat="1" ht="24.2" customHeight="1">
      <c r="B477" s="33"/>
      <c r="C477" s="132" t="s">
        <v>776</v>
      </c>
      <c r="D477" s="132" t="s">
        <v>138</v>
      </c>
      <c r="E477" s="133" t="s">
        <v>1287</v>
      </c>
      <c r="F477" s="134" t="s">
        <v>1288</v>
      </c>
      <c r="G477" s="135" t="s">
        <v>744</v>
      </c>
      <c r="H477" s="188"/>
      <c r="I477" s="137"/>
      <c r="J477" s="138">
        <f>ROUND(I477*H477,2)</f>
        <v>0</v>
      </c>
      <c r="K477" s="134" t="s">
        <v>142</v>
      </c>
      <c r="L477" s="33"/>
      <c r="M477" s="139" t="s">
        <v>19</v>
      </c>
      <c r="N477" s="140" t="s">
        <v>46</v>
      </c>
      <c r="P477" s="141">
        <f>O477*H477</f>
        <v>0</v>
      </c>
      <c r="Q477" s="141">
        <v>0</v>
      </c>
      <c r="R477" s="141">
        <f>Q477*H477</f>
        <v>0</v>
      </c>
      <c r="S477" s="141">
        <v>0</v>
      </c>
      <c r="T477" s="142">
        <f>S477*H477</f>
        <v>0</v>
      </c>
      <c r="AR477" s="143" t="s">
        <v>314</v>
      </c>
      <c r="AT477" s="143" t="s">
        <v>138</v>
      </c>
      <c r="AU477" s="143" t="s">
        <v>87</v>
      </c>
      <c r="AY477" s="18" t="s">
        <v>135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8" t="s">
        <v>87</v>
      </c>
      <c r="BK477" s="144">
        <f>ROUND(I477*H477,2)</f>
        <v>0</v>
      </c>
      <c r="BL477" s="18" t="s">
        <v>314</v>
      </c>
      <c r="BM477" s="143" t="s">
        <v>1289</v>
      </c>
    </row>
    <row r="478" spans="2:47" s="1" customFormat="1" ht="11.25">
      <c r="B478" s="33"/>
      <c r="D478" s="145" t="s">
        <v>145</v>
      </c>
      <c r="F478" s="146" t="s">
        <v>1290</v>
      </c>
      <c r="I478" s="147"/>
      <c r="L478" s="33"/>
      <c r="M478" s="148"/>
      <c r="T478" s="54"/>
      <c r="AT478" s="18" t="s">
        <v>145</v>
      </c>
      <c r="AU478" s="18" t="s">
        <v>87</v>
      </c>
    </row>
    <row r="479" spans="2:63" s="11" customFormat="1" ht="22.9" customHeight="1">
      <c r="B479" s="120"/>
      <c r="D479" s="121" t="s">
        <v>73</v>
      </c>
      <c r="E479" s="130" t="s">
        <v>1291</v>
      </c>
      <c r="F479" s="130" t="s">
        <v>1292</v>
      </c>
      <c r="I479" s="123"/>
      <c r="J479" s="131">
        <f>BK479</f>
        <v>0</v>
      </c>
      <c r="L479" s="120"/>
      <c r="M479" s="125"/>
      <c r="P479" s="126">
        <f>SUM(P480:P493)</f>
        <v>0</v>
      </c>
      <c r="R479" s="126">
        <f>SUM(R480:R493)</f>
        <v>0.01092</v>
      </c>
      <c r="T479" s="127">
        <f>SUM(T480:T493)</f>
        <v>0</v>
      </c>
      <c r="AR479" s="121" t="s">
        <v>87</v>
      </c>
      <c r="AT479" s="128" t="s">
        <v>73</v>
      </c>
      <c r="AU479" s="128" t="s">
        <v>81</v>
      </c>
      <c r="AY479" s="121" t="s">
        <v>135</v>
      </c>
      <c r="BK479" s="129">
        <f>SUM(BK480:BK493)</f>
        <v>0</v>
      </c>
    </row>
    <row r="480" spans="2:65" s="1" customFormat="1" ht="16.5" customHeight="1">
      <c r="B480" s="33"/>
      <c r="C480" s="132" t="s">
        <v>782</v>
      </c>
      <c r="D480" s="132" t="s">
        <v>138</v>
      </c>
      <c r="E480" s="133" t="s">
        <v>1293</v>
      </c>
      <c r="F480" s="134" t="s">
        <v>1294</v>
      </c>
      <c r="G480" s="135" t="s">
        <v>486</v>
      </c>
      <c r="H480" s="136">
        <v>2</v>
      </c>
      <c r="I480" s="137"/>
      <c r="J480" s="138">
        <f>ROUND(I480*H480,2)</f>
        <v>0</v>
      </c>
      <c r="K480" s="134" t="s">
        <v>142</v>
      </c>
      <c r="L480" s="33"/>
      <c r="M480" s="139" t="s">
        <v>19</v>
      </c>
      <c r="N480" s="140" t="s">
        <v>46</v>
      </c>
      <c r="P480" s="141">
        <f>O480*H480</f>
        <v>0</v>
      </c>
      <c r="Q480" s="141">
        <v>0.00212</v>
      </c>
      <c r="R480" s="141">
        <f>Q480*H480</f>
        <v>0.00424</v>
      </c>
      <c r="S480" s="141">
        <v>0</v>
      </c>
      <c r="T480" s="142">
        <f>S480*H480</f>
        <v>0</v>
      </c>
      <c r="AR480" s="143" t="s">
        <v>314</v>
      </c>
      <c r="AT480" s="143" t="s">
        <v>138</v>
      </c>
      <c r="AU480" s="143" t="s">
        <v>87</v>
      </c>
      <c r="AY480" s="18" t="s">
        <v>135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8" t="s">
        <v>87</v>
      </c>
      <c r="BK480" s="144">
        <f>ROUND(I480*H480,2)</f>
        <v>0</v>
      </c>
      <c r="BL480" s="18" t="s">
        <v>314</v>
      </c>
      <c r="BM480" s="143" t="s">
        <v>1295</v>
      </c>
    </row>
    <row r="481" spans="2:47" s="1" customFormat="1" ht="11.25">
      <c r="B481" s="33"/>
      <c r="D481" s="145" t="s">
        <v>145</v>
      </c>
      <c r="F481" s="146" t="s">
        <v>1296</v>
      </c>
      <c r="I481" s="147"/>
      <c r="L481" s="33"/>
      <c r="M481" s="148"/>
      <c r="T481" s="54"/>
      <c r="AT481" s="18" t="s">
        <v>145</v>
      </c>
      <c r="AU481" s="18" t="s">
        <v>87</v>
      </c>
    </row>
    <row r="482" spans="2:47" s="1" customFormat="1" ht="19.5">
      <c r="B482" s="33"/>
      <c r="D482" s="150" t="s">
        <v>239</v>
      </c>
      <c r="F482" s="177" t="s">
        <v>1297</v>
      </c>
      <c r="I482" s="147"/>
      <c r="L482" s="33"/>
      <c r="M482" s="148"/>
      <c r="T482" s="54"/>
      <c r="AT482" s="18" t="s">
        <v>239</v>
      </c>
      <c r="AU482" s="18" t="s">
        <v>87</v>
      </c>
    </row>
    <row r="483" spans="2:51" s="12" customFormat="1" ht="11.25">
      <c r="B483" s="149"/>
      <c r="D483" s="150" t="s">
        <v>147</v>
      </c>
      <c r="E483" s="151" t="s">
        <v>19</v>
      </c>
      <c r="F483" s="152" t="s">
        <v>489</v>
      </c>
      <c r="H483" s="151" t="s">
        <v>19</v>
      </c>
      <c r="I483" s="153"/>
      <c r="L483" s="149"/>
      <c r="M483" s="154"/>
      <c r="T483" s="155"/>
      <c r="AT483" s="151" t="s">
        <v>147</v>
      </c>
      <c r="AU483" s="151" t="s">
        <v>87</v>
      </c>
      <c r="AV483" s="12" t="s">
        <v>81</v>
      </c>
      <c r="AW483" s="12" t="s">
        <v>35</v>
      </c>
      <c r="AX483" s="12" t="s">
        <v>74</v>
      </c>
      <c r="AY483" s="151" t="s">
        <v>135</v>
      </c>
    </row>
    <row r="484" spans="2:51" s="13" customFormat="1" ht="11.25">
      <c r="B484" s="156"/>
      <c r="D484" s="150" t="s">
        <v>147</v>
      </c>
      <c r="E484" s="157" t="s">
        <v>19</v>
      </c>
      <c r="F484" s="158" t="s">
        <v>1235</v>
      </c>
      <c r="H484" s="159">
        <v>2</v>
      </c>
      <c r="I484" s="160"/>
      <c r="L484" s="156"/>
      <c r="M484" s="161"/>
      <c r="T484" s="162"/>
      <c r="AT484" s="157" t="s">
        <v>147</v>
      </c>
      <c r="AU484" s="157" t="s">
        <v>87</v>
      </c>
      <c r="AV484" s="13" t="s">
        <v>87</v>
      </c>
      <c r="AW484" s="13" t="s">
        <v>35</v>
      </c>
      <c r="AX484" s="13" t="s">
        <v>74</v>
      </c>
      <c r="AY484" s="157" t="s">
        <v>135</v>
      </c>
    </row>
    <row r="485" spans="2:51" s="14" customFormat="1" ht="11.25">
      <c r="B485" s="163"/>
      <c r="D485" s="150" t="s">
        <v>147</v>
      </c>
      <c r="E485" s="164" t="s">
        <v>19</v>
      </c>
      <c r="F485" s="165" t="s">
        <v>151</v>
      </c>
      <c r="H485" s="166">
        <v>2</v>
      </c>
      <c r="I485" s="167"/>
      <c r="L485" s="163"/>
      <c r="M485" s="168"/>
      <c r="T485" s="169"/>
      <c r="AT485" s="164" t="s">
        <v>147</v>
      </c>
      <c r="AU485" s="164" t="s">
        <v>87</v>
      </c>
      <c r="AV485" s="14" t="s">
        <v>143</v>
      </c>
      <c r="AW485" s="14" t="s">
        <v>35</v>
      </c>
      <c r="AX485" s="14" t="s">
        <v>81</v>
      </c>
      <c r="AY485" s="164" t="s">
        <v>135</v>
      </c>
    </row>
    <row r="486" spans="2:65" s="1" customFormat="1" ht="16.5" customHeight="1">
      <c r="B486" s="33"/>
      <c r="C486" s="132" t="s">
        <v>787</v>
      </c>
      <c r="D486" s="132" t="s">
        <v>138</v>
      </c>
      <c r="E486" s="133" t="s">
        <v>1298</v>
      </c>
      <c r="F486" s="134" t="s">
        <v>1299</v>
      </c>
      <c r="G486" s="135" t="s">
        <v>486</v>
      </c>
      <c r="H486" s="136">
        <v>4</v>
      </c>
      <c r="I486" s="137"/>
      <c r="J486" s="138">
        <f>ROUND(I486*H486,2)</f>
        <v>0</v>
      </c>
      <c r="K486" s="134" t="s">
        <v>142</v>
      </c>
      <c r="L486" s="33"/>
      <c r="M486" s="139" t="s">
        <v>19</v>
      </c>
      <c r="N486" s="140" t="s">
        <v>46</v>
      </c>
      <c r="P486" s="141">
        <f>O486*H486</f>
        <v>0</v>
      </c>
      <c r="Q486" s="141">
        <v>0.00167</v>
      </c>
      <c r="R486" s="141">
        <f>Q486*H486</f>
        <v>0.00668</v>
      </c>
      <c r="S486" s="141">
        <v>0</v>
      </c>
      <c r="T486" s="142">
        <f>S486*H486</f>
        <v>0</v>
      </c>
      <c r="AR486" s="143" t="s">
        <v>314</v>
      </c>
      <c r="AT486" s="143" t="s">
        <v>138</v>
      </c>
      <c r="AU486" s="143" t="s">
        <v>87</v>
      </c>
      <c r="AY486" s="18" t="s">
        <v>135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8" t="s">
        <v>87</v>
      </c>
      <c r="BK486" s="144">
        <f>ROUND(I486*H486,2)</f>
        <v>0</v>
      </c>
      <c r="BL486" s="18" t="s">
        <v>314</v>
      </c>
      <c r="BM486" s="143" t="s">
        <v>1300</v>
      </c>
    </row>
    <row r="487" spans="2:47" s="1" customFormat="1" ht="11.25">
      <c r="B487" s="33"/>
      <c r="D487" s="145" t="s">
        <v>145</v>
      </c>
      <c r="F487" s="146" t="s">
        <v>1301</v>
      </c>
      <c r="I487" s="147"/>
      <c r="L487" s="33"/>
      <c r="M487" s="148"/>
      <c r="T487" s="54"/>
      <c r="AT487" s="18" t="s">
        <v>145</v>
      </c>
      <c r="AU487" s="18" t="s">
        <v>87</v>
      </c>
    </row>
    <row r="488" spans="2:47" s="1" customFormat="1" ht="19.5">
      <c r="B488" s="33"/>
      <c r="D488" s="150" t="s">
        <v>239</v>
      </c>
      <c r="F488" s="177" t="s">
        <v>1302</v>
      </c>
      <c r="I488" s="147"/>
      <c r="L488" s="33"/>
      <c r="M488" s="148"/>
      <c r="T488" s="54"/>
      <c r="AT488" s="18" t="s">
        <v>239</v>
      </c>
      <c r="AU488" s="18" t="s">
        <v>87</v>
      </c>
    </row>
    <row r="489" spans="2:51" s="12" customFormat="1" ht="11.25">
      <c r="B489" s="149"/>
      <c r="D489" s="150" t="s">
        <v>147</v>
      </c>
      <c r="E489" s="151" t="s">
        <v>19</v>
      </c>
      <c r="F489" s="152" t="s">
        <v>489</v>
      </c>
      <c r="H489" s="151" t="s">
        <v>19</v>
      </c>
      <c r="I489" s="153"/>
      <c r="L489" s="149"/>
      <c r="M489" s="154"/>
      <c r="T489" s="155"/>
      <c r="AT489" s="151" t="s">
        <v>147</v>
      </c>
      <c r="AU489" s="151" t="s">
        <v>87</v>
      </c>
      <c r="AV489" s="12" t="s">
        <v>81</v>
      </c>
      <c r="AW489" s="12" t="s">
        <v>35</v>
      </c>
      <c r="AX489" s="12" t="s">
        <v>74</v>
      </c>
      <c r="AY489" s="151" t="s">
        <v>135</v>
      </c>
    </row>
    <row r="490" spans="2:51" s="13" customFormat="1" ht="11.25">
      <c r="B490" s="156"/>
      <c r="D490" s="150" t="s">
        <v>147</v>
      </c>
      <c r="E490" s="157" t="s">
        <v>19</v>
      </c>
      <c r="F490" s="158" t="s">
        <v>1231</v>
      </c>
      <c r="H490" s="159">
        <v>4</v>
      </c>
      <c r="I490" s="160"/>
      <c r="L490" s="156"/>
      <c r="M490" s="161"/>
      <c r="T490" s="162"/>
      <c r="AT490" s="157" t="s">
        <v>147</v>
      </c>
      <c r="AU490" s="157" t="s">
        <v>87</v>
      </c>
      <c r="AV490" s="13" t="s">
        <v>87</v>
      </c>
      <c r="AW490" s="13" t="s">
        <v>35</v>
      </c>
      <c r="AX490" s="13" t="s">
        <v>74</v>
      </c>
      <c r="AY490" s="157" t="s">
        <v>135</v>
      </c>
    </row>
    <row r="491" spans="2:51" s="14" customFormat="1" ht="11.25">
      <c r="B491" s="163"/>
      <c r="D491" s="150" t="s">
        <v>147</v>
      </c>
      <c r="E491" s="164" t="s">
        <v>19</v>
      </c>
      <c r="F491" s="165" t="s">
        <v>151</v>
      </c>
      <c r="H491" s="166">
        <v>4</v>
      </c>
      <c r="I491" s="167"/>
      <c r="L491" s="163"/>
      <c r="M491" s="168"/>
      <c r="T491" s="169"/>
      <c r="AT491" s="164" t="s">
        <v>147</v>
      </c>
      <c r="AU491" s="164" t="s">
        <v>87</v>
      </c>
      <c r="AV491" s="14" t="s">
        <v>143</v>
      </c>
      <c r="AW491" s="14" t="s">
        <v>35</v>
      </c>
      <c r="AX491" s="14" t="s">
        <v>81</v>
      </c>
      <c r="AY491" s="164" t="s">
        <v>135</v>
      </c>
    </row>
    <row r="492" spans="2:65" s="1" customFormat="1" ht="24.2" customHeight="1">
      <c r="B492" s="33"/>
      <c r="C492" s="132" t="s">
        <v>792</v>
      </c>
      <c r="D492" s="132" t="s">
        <v>138</v>
      </c>
      <c r="E492" s="133" t="s">
        <v>1303</v>
      </c>
      <c r="F492" s="134" t="s">
        <v>1304</v>
      </c>
      <c r="G492" s="135" t="s">
        <v>744</v>
      </c>
      <c r="H492" s="188"/>
      <c r="I492" s="137"/>
      <c r="J492" s="138">
        <f>ROUND(I492*H492,2)</f>
        <v>0</v>
      </c>
      <c r="K492" s="134" t="s">
        <v>142</v>
      </c>
      <c r="L492" s="33"/>
      <c r="M492" s="139" t="s">
        <v>19</v>
      </c>
      <c r="N492" s="140" t="s">
        <v>46</v>
      </c>
      <c r="P492" s="141">
        <f>O492*H492</f>
        <v>0</v>
      </c>
      <c r="Q492" s="141">
        <v>0</v>
      </c>
      <c r="R492" s="141">
        <f>Q492*H492</f>
        <v>0</v>
      </c>
      <c r="S492" s="141">
        <v>0</v>
      </c>
      <c r="T492" s="142">
        <f>S492*H492</f>
        <v>0</v>
      </c>
      <c r="AR492" s="143" t="s">
        <v>314</v>
      </c>
      <c r="AT492" s="143" t="s">
        <v>138</v>
      </c>
      <c r="AU492" s="143" t="s">
        <v>87</v>
      </c>
      <c r="AY492" s="18" t="s">
        <v>135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8" t="s">
        <v>87</v>
      </c>
      <c r="BK492" s="144">
        <f>ROUND(I492*H492,2)</f>
        <v>0</v>
      </c>
      <c r="BL492" s="18" t="s">
        <v>314</v>
      </c>
      <c r="BM492" s="143" t="s">
        <v>1305</v>
      </c>
    </row>
    <row r="493" spans="2:47" s="1" customFormat="1" ht="11.25">
      <c r="B493" s="33"/>
      <c r="D493" s="145" t="s">
        <v>145</v>
      </c>
      <c r="F493" s="146" t="s">
        <v>1306</v>
      </c>
      <c r="I493" s="147"/>
      <c r="L493" s="33"/>
      <c r="M493" s="148"/>
      <c r="T493" s="54"/>
      <c r="AT493" s="18" t="s">
        <v>145</v>
      </c>
      <c r="AU493" s="18" t="s">
        <v>87</v>
      </c>
    </row>
    <row r="494" spans="2:63" s="11" customFormat="1" ht="22.9" customHeight="1">
      <c r="B494" s="120"/>
      <c r="D494" s="121" t="s">
        <v>73</v>
      </c>
      <c r="E494" s="130" t="s">
        <v>665</v>
      </c>
      <c r="F494" s="130" t="s">
        <v>666</v>
      </c>
      <c r="I494" s="123"/>
      <c r="J494" s="131">
        <f>BK494</f>
        <v>0</v>
      </c>
      <c r="L494" s="120"/>
      <c r="M494" s="125"/>
      <c r="P494" s="126">
        <f>SUM(P495:P521)</f>
        <v>0</v>
      </c>
      <c r="R494" s="126">
        <f>SUM(R495:R521)</f>
        <v>0.019200000000000002</v>
      </c>
      <c r="T494" s="127">
        <f>SUM(T495:T521)</f>
        <v>0</v>
      </c>
      <c r="AR494" s="121" t="s">
        <v>87</v>
      </c>
      <c r="AT494" s="128" t="s">
        <v>73</v>
      </c>
      <c r="AU494" s="128" t="s">
        <v>81</v>
      </c>
      <c r="AY494" s="121" t="s">
        <v>135</v>
      </c>
      <c r="BK494" s="129">
        <f>SUM(BK495:BK521)</f>
        <v>0</v>
      </c>
    </row>
    <row r="495" spans="2:65" s="1" customFormat="1" ht="16.5" customHeight="1">
      <c r="B495" s="33"/>
      <c r="C495" s="132" t="s">
        <v>797</v>
      </c>
      <c r="D495" s="132" t="s">
        <v>138</v>
      </c>
      <c r="E495" s="133" t="s">
        <v>1307</v>
      </c>
      <c r="F495" s="134" t="s">
        <v>1308</v>
      </c>
      <c r="G495" s="135" t="s">
        <v>213</v>
      </c>
      <c r="H495" s="136">
        <v>159.9</v>
      </c>
      <c r="I495" s="137"/>
      <c r="J495" s="138">
        <f>ROUND(I495*H495,2)</f>
        <v>0</v>
      </c>
      <c r="K495" s="134" t="s">
        <v>19</v>
      </c>
      <c r="L495" s="33"/>
      <c r="M495" s="139" t="s">
        <v>19</v>
      </c>
      <c r="N495" s="140" t="s">
        <v>46</v>
      </c>
      <c r="P495" s="141">
        <f>O495*H495</f>
        <v>0</v>
      </c>
      <c r="Q495" s="141">
        <v>0</v>
      </c>
      <c r="R495" s="141">
        <f>Q495*H495</f>
        <v>0</v>
      </c>
      <c r="S495" s="141">
        <v>0</v>
      </c>
      <c r="T495" s="142">
        <f>S495*H495</f>
        <v>0</v>
      </c>
      <c r="AR495" s="143" t="s">
        <v>143</v>
      </c>
      <c r="AT495" s="143" t="s">
        <v>138</v>
      </c>
      <c r="AU495" s="143" t="s">
        <v>87</v>
      </c>
      <c r="AY495" s="18" t="s">
        <v>135</v>
      </c>
      <c r="BE495" s="144">
        <f>IF(N495="základní",J495,0)</f>
        <v>0</v>
      </c>
      <c r="BF495" s="144">
        <f>IF(N495="snížená",J495,0)</f>
        <v>0</v>
      </c>
      <c r="BG495" s="144">
        <f>IF(N495="zákl. přenesená",J495,0)</f>
        <v>0</v>
      </c>
      <c r="BH495" s="144">
        <f>IF(N495="sníž. přenesená",J495,0)</f>
        <v>0</v>
      </c>
      <c r="BI495" s="144">
        <f>IF(N495="nulová",J495,0)</f>
        <v>0</v>
      </c>
      <c r="BJ495" s="18" t="s">
        <v>87</v>
      </c>
      <c r="BK495" s="144">
        <f>ROUND(I495*H495,2)</f>
        <v>0</v>
      </c>
      <c r="BL495" s="18" t="s">
        <v>143</v>
      </c>
      <c r="BM495" s="143" t="s">
        <v>1309</v>
      </c>
    </row>
    <row r="496" spans="2:51" s="12" customFormat="1" ht="11.25">
      <c r="B496" s="149"/>
      <c r="D496" s="150" t="s">
        <v>147</v>
      </c>
      <c r="E496" s="151" t="s">
        <v>19</v>
      </c>
      <c r="F496" s="152" t="s">
        <v>1310</v>
      </c>
      <c r="H496" s="151" t="s">
        <v>19</v>
      </c>
      <c r="I496" s="153"/>
      <c r="L496" s="149"/>
      <c r="M496" s="154"/>
      <c r="T496" s="155"/>
      <c r="AT496" s="151" t="s">
        <v>147</v>
      </c>
      <c r="AU496" s="151" t="s">
        <v>87</v>
      </c>
      <c r="AV496" s="12" t="s">
        <v>81</v>
      </c>
      <c r="AW496" s="12" t="s">
        <v>35</v>
      </c>
      <c r="AX496" s="12" t="s">
        <v>74</v>
      </c>
      <c r="AY496" s="151" t="s">
        <v>135</v>
      </c>
    </row>
    <row r="497" spans="2:51" s="13" customFormat="1" ht="11.25">
      <c r="B497" s="156"/>
      <c r="D497" s="150" t="s">
        <v>147</v>
      </c>
      <c r="E497" s="157" t="s">
        <v>19</v>
      </c>
      <c r="F497" s="158" t="s">
        <v>1311</v>
      </c>
      <c r="H497" s="159">
        <v>91.2</v>
      </c>
      <c r="I497" s="160"/>
      <c r="L497" s="156"/>
      <c r="M497" s="161"/>
      <c r="T497" s="162"/>
      <c r="AT497" s="157" t="s">
        <v>147</v>
      </c>
      <c r="AU497" s="157" t="s">
        <v>87</v>
      </c>
      <c r="AV497" s="13" t="s">
        <v>87</v>
      </c>
      <c r="AW497" s="13" t="s">
        <v>35</v>
      </c>
      <c r="AX497" s="13" t="s">
        <v>74</v>
      </c>
      <c r="AY497" s="157" t="s">
        <v>135</v>
      </c>
    </row>
    <row r="498" spans="2:51" s="13" customFormat="1" ht="11.25">
      <c r="B498" s="156"/>
      <c r="D498" s="150" t="s">
        <v>147</v>
      </c>
      <c r="E498" s="157" t="s">
        <v>19</v>
      </c>
      <c r="F498" s="158" t="s">
        <v>1312</v>
      </c>
      <c r="H498" s="159">
        <v>10.7</v>
      </c>
      <c r="I498" s="160"/>
      <c r="L498" s="156"/>
      <c r="M498" s="161"/>
      <c r="T498" s="162"/>
      <c r="AT498" s="157" t="s">
        <v>147</v>
      </c>
      <c r="AU498" s="157" t="s">
        <v>87</v>
      </c>
      <c r="AV498" s="13" t="s">
        <v>87</v>
      </c>
      <c r="AW498" s="13" t="s">
        <v>35</v>
      </c>
      <c r="AX498" s="13" t="s">
        <v>74</v>
      </c>
      <c r="AY498" s="157" t="s">
        <v>135</v>
      </c>
    </row>
    <row r="499" spans="2:51" s="13" customFormat="1" ht="11.25">
      <c r="B499" s="156"/>
      <c r="D499" s="150" t="s">
        <v>147</v>
      </c>
      <c r="E499" s="157" t="s">
        <v>19</v>
      </c>
      <c r="F499" s="158" t="s">
        <v>1313</v>
      </c>
      <c r="H499" s="159">
        <v>10.6</v>
      </c>
      <c r="I499" s="160"/>
      <c r="L499" s="156"/>
      <c r="M499" s="161"/>
      <c r="T499" s="162"/>
      <c r="AT499" s="157" t="s">
        <v>147</v>
      </c>
      <c r="AU499" s="157" t="s">
        <v>87</v>
      </c>
      <c r="AV499" s="13" t="s">
        <v>87</v>
      </c>
      <c r="AW499" s="13" t="s">
        <v>35</v>
      </c>
      <c r="AX499" s="13" t="s">
        <v>74</v>
      </c>
      <c r="AY499" s="157" t="s">
        <v>135</v>
      </c>
    </row>
    <row r="500" spans="2:51" s="13" customFormat="1" ht="11.25">
      <c r="B500" s="156"/>
      <c r="D500" s="150" t="s">
        <v>147</v>
      </c>
      <c r="E500" s="157" t="s">
        <v>19</v>
      </c>
      <c r="F500" s="158" t="s">
        <v>1314</v>
      </c>
      <c r="H500" s="159">
        <v>8.4</v>
      </c>
      <c r="I500" s="160"/>
      <c r="L500" s="156"/>
      <c r="M500" s="161"/>
      <c r="T500" s="162"/>
      <c r="AT500" s="157" t="s">
        <v>147</v>
      </c>
      <c r="AU500" s="157" t="s">
        <v>87</v>
      </c>
      <c r="AV500" s="13" t="s">
        <v>87</v>
      </c>
      <c r="AW500" s="13" t="s">
        <v>35</v>
      </c>
      <c r="AX500" s="13" t="s">
        <v>74</v>
      </c>
      <c r="AY500" s="157" t="s">
        <v>135</v>
      </c>
    </row>
    <row r="501" spans="2:51" s="12" customFormat="1" ht="11.25">
      <c r="B501" s="149"/>
      <c r="D501" s="150" t="s">
        <v>147</v>
      </c>
      <c r="E501" s="151" t="s">
        <v>19</v>
      </c>
      <c r="F501" s="152" t="s">
        <v>1315</v>
      </c>
      <c r="H501" s="151" t="s">
        <v>19</v>
      </c>
      <c r="I501" s="153"/>
      <c r="L501" s="149"/>
      <c r="M501" s="154"/>
      <c r="T501" s="155"/>
      <c r="AT501" s="151" t="s">
        <v>147</v>
      </c>
      <c r="AU501" s="151" t="s">
        <v>87</v>
      </c>
      <c r="AV501" s="12" t="s">
        <v>81</v>
      </c>
      <c r="AW501" s="12" t="s">
        <v>35</v>
      </c>
      <c r="AX501" s="12" t="s">
        <v>74</v>
      </c>
      <c r="AY501" s="151" t="s">
        <v>135</v>
      </c>
    </row>
    <row r="502" spans="2:51" s="13" customFormat="1" ht="11.25">
      <c r="B502" s="156"/>
      <c r="D502" s="150" t="s">
        <v>147</v>
      </c>
      <c r="E502" s="157" t="s">
        <v>19</v>
      </c>
      <c r="F502" s="158" t="s">
        <v>1316</v>
      </c>
      <c r="H502" s="159">
        <v>18</v>
      </c>
      <c r="I502" s="160"/>
      <c r="L502" s="156"/>
      <c r="M502" s="161"/>
      <c r="T502" s="162"/>
      <c r="AT502" s="157" t="s">
        <v>147</v>
      </c>
      <c r="AU502" s="157" t="s">
        <v>87</v>
      </c>
      <c r="AV502" s="13" t="s">
        <v>87</v>
      </c>
      <c r="AW502" s="13" t="s">
        <v>35</v>
      </c>
      <c r="AX502" s="13" t="s">
        <v>74</v>
      </c>
      <c r="AY502" s="157" t="s">
        <v>135</v>
      </c>
    </row>
    <row r="503" spans="2:51" s="13" customFormat="1" ht="11.25">
      <c r="B503" s="156"/>
      <c r="D503" s="150" t="s">
        <v>147</v>
      </c>
      <c r="E503" s="157" t="s">
        <v>19</v>
      </c>
      <c r="F503" s="158" t="s">
        <v>1317</v>
      </c>
      <c r="H503" s="159">
        <v>8.7</v>
      </c>
      <c r="I503" s="160"/>
      <c r="L503" s="156"/>
      <c r="M503" s="161"/>
      <c r="T503" s="162"/>
      <c r="AT503" s="157" t="s">
        <v>147</v>
      </c>
      <c r="AU503" s="157" t="s">
        <v>87</v>
      </c>
      <c r="AV503" s="13" t="s">
        <v>87</v>
      </c>
      <c r="AW503" s="13" t="s">
        <v>35</v>
      </c>
      <c r="AX503" s="13" t="s">
        <v>74</v>
      </c>
      <c r="AY503" s="157" t="s">
        <v>135</v>
      </c>
    </row>
    <row r="504" spans="2:51" s="12" customFormat="1" ht="11.25">
      <c r="B504" s="149"/>
      <c r="D504" s="150" t="s">
        <v>147</v>
      </c>
      <c r="E504" s="151" t="s">
        <v>19</v>
      </c>
      <c r="F504" s="152" t="s">
        <v>1318</v>
      </c>
      <c r="H504" s="151" t="s">
        <v>19</v>
      </c>
      <c r="I504" s="153"/>
      <c r="L504" s="149"/>
      <c r="M504" s="154"/>
      <c r="T504" s="155"/>
      <c r="AT504" s="151" t="s">
        <v>147</v>
      </c>
      <c r="AU504" s="151" t="s">
        <v>87</v>
      </c>
      <c r="AV504" s="12" t="s">
        <v>81</v>
      </c>
      <c r="AW504" s="12" t="s">
        <v>35</v>
      </c>
      <c r="AX504" s="12" t="s">
        <v>74</v>
      </c>
      <c r="AY504" s="151" t="s">
        <v>135</v>
      </c>
    </row>
    <row r="505" spans="2:51" s="13" customFormat="1" ht="11.25">
      <c r="B505" s="156"/>
      <c r="D505" s="150" t="s">
        <v>147</v>
      </c>
      <c r="E505" s="157" t="s">
        <v>19</v>
      </c>
      <c r="F505" s="158" t="s">
        <v>1319</v>
      </c>
      <c r="H505" s="159">
        <v>6</v>
      </c>
      <c r="I505" s="160"/>
      <c r="L505" s="156"/>
      <c r="M505" s="161"/>
      <c r="T505" s="162"/>
      <c r="AT505" s="157" t="s">
        <v>147</v>
      </c>
      <c r="AU505" s="157" t="s">
        <v>87</v>
      </c>
      <c r="AV505" s="13" t="s">
        <v>87</v>
      </c>
      <c r="AW505" s="13" t="s">
        <v>35</v>
      </c>
      <c r="AX505" s="13" t="s">
        <v>74</v>
      </c>
      <c r="AY505" s="157" t="s">
        <v>135</v>
      </c>
    </row>
    <row r="506" spans="2:51" s="13" customFormat="1" ht="11.25">
      <c r="B506" s="156"/>
      <c r="D506" s="150" t="s">
        <v>147</v>
      </c>
      <c r="E506" s="157" t="s">
        <v>19</v>
      </c>
      <c r="F506" s="158" t="s">
        <v>1320</v>
      </c>
      <c r="H506" s="159">
        <v>6.3</v>
      </c>
      <c r="I506" s="160"/>
      <c r="L506" s="156"/>
      <c r="M506" s="161"/>
      <c r="T506" s="162"/>
      <c r="AT506" s="157" t="s">
        <v>147</v>
      </c>
      <c r="AU506" s="157" t="s">
        <v>87</v>
      </c>
      <c r="AV506" s="13" t="s">
        <v>87</v>
      </c>
      <c r="AW506" s="13" t="s">
        <v>35</v>
      </c>
      <c r="AX506" s="13" t="s">
        <v>74</v>
      </c>
      <c r="AY506" s="157" t="s">
        <v>135</v>
      </c>
    </row>
    <row r="507" spans="2:51" s="14" customFormat="1" ht="11.25">
      <c r="B507" s="163"/>
      <c r="D507" s="150" t="s">
        <v>147</v>
      </c>
      <c r="E507" s="164" t="s">
        <v>19</v>
      </c>
      <c r="F507" s="165" t="s">
        <v>151</v>
      </c>
      <c r="H507" s="166">
        <v>159.9</v>
      </c>
      <c r="I507" s="167"/>
      <c r="L507" s="163"/>
      <c r="M507" s="168"/>
      <c r="T507" s="169"/>
      <c r="AT507" s="164" t="s">
        <v>147</v>
      </c>
      <c r="AU507" s="164" t="s">
        <v>87</v>
      </c>
      <c r="AV507" s="14" t="s">
        <v>143</v>
      </c>
      <c r="AW507" s="14" t="s">
        <v>35</v>
      </c>
      <c r="AX507" s="14" t="s">
        <v>81</v>
      </c>
      <c r="AY507" s="164" t="s">
        <v>135</v>
      </c>
    </row>
    <row r="508" spans="2:65" s="1" customFormat="1" ht="16.5" customHeight="1">
      <c r="B508" s="33"/>
      <c r="C508" s="132" t="s">
        <v>802</v>
      </c>
      <c r="D508" s="132" t="s">
        <v>138</v>
      </c>
      <c r="E508" s="133" t="s">
        <v>1321</v>
      </c>
      <c r="F508" s="134" t="s">
        <v>1322</v>
      </c>
      <c r="G508" s="135" t="s">
        <v>486</v>
      </c>
      <c r="H508" s="136">
        <v>80</v>
      </c>
      <c r="I508" s="137"/>
      <c r="J508" s="138">
        <f>ROUND(I508*H508,2)</f>
        <v>0</v>
      </c>
      <c r="K508" s="134" t="s">
        <v>142</v>
      </c>
      <c r="L508" s="33"/>
      <c r="M508" s="139" t="s">
        <v>19</v>
      </c>
      <c r="N508" s="140" t="s">
        <v>46</v>
      </c>
      <c r="P508" s="141">
        <f>O508*H508</f>
        <v>0</v>
      </c>
      <c r="Q508" s="141">
        <v>0</v>
      </c>
      <c r="R508" s="141">
        <f>Q508*H508</f>
        <v>0</v>
      </c>
      <c r="S508" s="141">
        <v>0</v>
      </c>
      <c r="T508" s="142">
        <f>S508*H508</f>
        <v>0</v>
      </c>
      <c r="AR508" s="143" t="s">
        <v>314</v>
      </c>
      <c r="AT508" s="143" t="s">
        <v>138</v>
      </c>
      <c r="AU508" s="143" t="s">
        <v>87</v>
      </c>
      <c r="AY508" s="18" t="s">
        <v>135</v>
      </c>
      <c r="BE508" s="144">
        <f>IF(N508="základní",J508,0)</f>
        <v>0</v>
      </c>
      <c r="BF508" s="144">
        <f>IF(N508="snížená",J508,0)</f>
        <v>0</v>
      </c>
      <c r="BG508" s="144">
        <f>IF(N508="zákl. přenesená",J508,0)</f>
        <v>0</v>
      </c>
      <c r="BH508" s="144">
        <f>IF(N508="sníž. přenesená",J508,0)</f>
        <v>0</v>
      </c>
      <c r="BI508" s="144">
        <f>IF(N508="nulová",J508,0)</f>
        <v>0</v>
      </c>
      <c r="BJ508" s="18" t="s">
        <v>87</v>
      </c>
      <c r="BK508" s="144">
        <f>ROUND(I508*H508,2)</f>
        <v>0</v>
      </c>
      <c r="BL508" s="18" t="s">
        <v>314</v>
      </c>
      <c r="BM508" s="143" t="s">
        <v>1323</v>
      </c>
    </row>
    <row r="509" spans="2:47" s="1" customFormat="1" ht="11.25">
      <c r="B509" s="33"/>
      <c r="D509" s="145" t="s">
        <v>145</v>
      </c>
      <c r="F509" s="146" t="s">
        <v>1324</v>
      </c>
      <c r="I509" s="147"/>
      <c r="L509" s="33"/>
      <c r="M509" s="148"/>
      <c r="T509" s="54"/>
      <c r="AT509" s="18" t="s">
        <v>145</v>
      </c>
      <c r="AU509" s="18" t="s">
        <v>87</v>
      </c>
    </row>
    <row r="510" spans="2:51" s="12" customFormat="1" ht="11.25">
      <c r="B510" s="149"/>
      <c r="D510" s="150" t="s">
        <v>147</v>
      </c>
      <c r="E510" s="151" t="s">
        <v>19</v>
      </c>
      <c r="F510" s="152" t="s">
        <v>489</v>
      </c>
      <c r="H510" s="151" t="s">
        <v>19</v>
      </c>
      <c r="I510" s="153"/>
      <c r="L510" s="149"/>
      <c r="M510" s="154"/>
      <c r="T510" s="155"/>
      <c r="AT510" s="151" t="s">
        <v>147</v>
      </c>
      <c r="AU510" s="151" t="s">
        <v>87</v>
      </c>
      <c r="AV510" s="12" t="s">
        <v>81</v>
      </c>
      <c r="AW510" s="12" t="s">
        <v>35</v>
      </c>
      <c r="AX510" s="12" t="s">
        <v>74</v>
      </c>
      <c r="AY510" s="151" t="s">
        <v>135</v>
      </c>
    </row>
    <row r="511" spans="2:51" s="13" customFormat="1" ht="11.25">
      <c r="B511" s="156"/>
      <c r="D511" s="150" t="s">
        <v>147</v>
      </c>
      <c r="E511" s="157" t="s">
        <v>19</v>
      </c>
      <c r="F511" s="158" t="s">
        <v>1234</v>
      </c>
      <c r="H511" s="159">
        <v>80</v>
      </c>
      <c r="I511" s="160"/>
      <c r="L511" s="156"/>
      <c r="M511" s="161"/>
      <c r="T511" s="162"/>
      <c r="AT511" s="157" t="s">
        <v>147</v>
      </c>
      <c r="AU511" s="157" t="s">
        <v>87</v>
      </c>
      <c r="AV511" s="13" t="s">
        <v>87</v>
      </c>
      <c r="AW511" s="13" t="s">
        <v>35</v>
      </c>
      <c r="AX511" s="13" t="s">
        <v>74</v>
      </c>
      <c r="AY511" s="157" t="s">
        <v>135</v>
      </c>
    </row>
    <row r="512" spans="2:51" s="14" customFormat="1" ht="11.25">
      <c r="B512" s="163"/>
      <c r="D512" s="150" t="s">
        <v>147</v>
      </c>
      <c r="E512" s="164" t="s">
        <v>19</v>
      </c>
      <c r="F512" s="165" t="s">
        <v>151</v>
      </c>
      <c r="H512" s="166">
        <v>80</v>
      </c>
      <c r="I512" s="167"/>
      <c r="L512" s="163"/>
      <c r="M512" s="168"/>
      <c r="T512" s="169"/>
      <c r="AT512" s="164" t="s">
        <v>147</v>
      </c>
      <c r="AU512" s="164" t="s">
        <v>87</v>
      </c>
      <c r="AV512" s="14" t="s">
        <v>143</v>
      </c>
      <c r="AW512" s="14" t="s">
        <v>35</v>
      </c>
      <c r="AX512" s="14" t="s">
        <v>81</v>
      </c>
      <c r="AY512" s="164" t="s">
        <v>135</v>
      </c>
    </row>
    <row r="513" spans="2:65" s="1" customFormat="1" ht="16.5" customHeight="1">
      <c r="B513" s="33"/>
      <c r="C513" s="178" t="s">
        <v>806</v>
      </c>
      <c r="D513" s="178" t="s">
        <v>258</v>
      </c>
      <c r="E513" s="179" t="s">
        <v>1325</v>
      </c>
      <c r="F513" s="180" t="s">
        <v>1326</v>
      </c>
      <c r="G513" s="181" t="s">
        <v>486</v>
      </c>
      <c r="H513" s="182">
        <v>80</v>
      </c>
      <c r="I513" s="183"/>
      <c r="J513" s="184">
        <f>ROUND(I513*H513,2)</f>
        <v>0</v>
      </c>
      <c r="K513" s="180" t="s">
        <v>19</v>
      </c>
      <c r="L513" s="185"/>
      <c r="M513" s="186" t="s">
        <v>19</v>
      </c>
      <c r="N513" s="187" t="s">
        <v>46</v>
      </c>
      <c r="P513" s="141">
        <f>O513*H513</f>
        <v>0</v>
      </c>
      <c r="Q513" s="141">
        <v>0.00024</v>
      </c>
      <c r="R513" s="141">
        <f>Q513*H513</f>
        <v>0.019200000000000002</v>
      </c>
      <c r="S513" s="141">
        <v>0</v>
      </c>
      <c r="T513" s="142">
        <f>S513*H513</f>
        <v>0</v>
      </c>
      <c r="AR513" s="143" t="s">
        <v>466</v>
      </c>
      <c r="AT513" s="143" t="s">
        <v>258</v>
      </c>
      <c r="AU513" s="143" t="s">
        <v>87</v>
      </c>
      <c r="AY513" s="18" t="s">
        <v>135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8" t="s">
        <v>87</v>
      </c>
      <c r="BK513" s="144">
        <f>ROUND(I513*H513,2)</f>
        <v>0</v>
      </c>
      <c r="BL513" s="18" t="s">
        <v>314</v>
      </c>
      <c r="BM513" s="143" t="s">
        <v>1327</v>
      </c>
    </row>
    <row r="514" spans="2:65" s="1" customFormat="1" ht="21.75" customHeight="1">
      <c r="B514" s="33"/>
      <c r="C514" s="132" t="s">
        <v>812</v>
      </c>
      <c r="D514" s="132" t="s">
        <v>138</v>
      </c>
      <c r="E514" s="133" t="s">
        <v>1328</v>
      </c>
      <c r="F514" s="134" t="s">
        <v>1329</v>
      </c>
      <c r="G514" s="135" t="s">
        <v>213</v>
      </c>
      <c r="H514" s="136">
        <v>137.4</v>
      </c>
      <c r="I514" s="137"/>
      <c r="J514" s="138">
        <f>ROUND(I514*H514,2)</f>
        <v>0</v>
      </c>
      <c r="K514" s="134" t="s">
        <v>19</v>
      </c>
      <c r="L514" s="33"/>
      <c r="M514" s="139" t="s">
        <v>19</v>
      </c>
      <c r="N514" s="140" t="s">
        <v>46</v>
      </c>
      <c r="P514" s="141">
        <f>O514*H514</f>
        <v>0</v>
      </c>
      <c r="Q514" s="141">
        <v>0</v>
      </c>
      <c r="R514" s="141">
        <f>Q514*H514</f>
        <v>0</v>
      </c>
      <c r="S514" s="141">
        <v>0</v>
      </c>
      <c r="T514" s="142">
        <f>S514*H514</f>
        <v>0</v>
      </c>
      <c r="AR514" s="143" t="s">
        <v>143</v>
      </c>
      <c r="AT514" s="143" t="s">
        <v>138</v>
      </c>
      <c r="AU514" s="143" t="s">
        <v>87</v>
      </c>
      <c r="AY514" s="18" t="s">
        <v>135</v>
      </c>
      <c r="BE514" s="144">
        <f>IF(N514="základní",J514,0)</f>
        <v>0</v>
      </c>
      <c r="BF514" s="144">
        <f>IF(N514="snížená",J514,0)</f>
        <v>0</v>
      </c>
      <c r="BG514" s="144">
        <f>IF(N514="zákl. přenesená",J514,0)</f>
        <v>0</v>
      </c>
      <c r="BH514" s="144">
        <f>IF(N514="sníž. přenesená",J514,0)</f>
        <v>0</v>
      </c>
      <c r="BI514" s="144">
        <f>IF(N514="nulová",J514,0)</f>
        <v>0</v>
      </c>
      <c r="BJ514" s="18" t="s">
        <v>87</v>
      </c>
      <c r="BK514" s="144">
        <f>ROUND(I514*H514,2)</f>
        <v>0</v>
      </c>
      <c r="BL514" s="18" t="s">
        <v>143</v>
      </c>
      <c r="BM514" s="143" t="s">
        <v>1330</v>
      </c>
    </row>
    <row r="515" spans="2:51" s="12" customFormat="1" ht="11.25">
      <c r="B515" s="149"/>
      <c r="D515" s="150" t="s">
        <v>147</v>
      </c>
      <c r="E515" s="151" t="s">
        <v>19</v>
      </c>
      <c r="F515" s="152" t="s">
        <v>1331</v>
      </c>
      <c r="H515" s="151" t="s">
        <v>19</v>
      </c>
      <c r="I515" s="153"/>
      <c r="L515" s="149"/>
      <c r="M515" s="154"/>
      <c r="T515" s="155"/>
      <c r="AT515" s="151" t="s">
        <v>147</v>
      </c>
      <c r="AU515" s="151" t="s">
        <v>87</v>
      </c>
      <c r="AV515" s="12" t="s">
        <v>81</v>
      </c>
      <c r="AW515" s="12" t="s">
        <v>35</v>
      </c>
      <c r="AX515" s="12" t="s">
        <v>74</v>
      </c>
      <c r="AY515" s="151" t="s">
        <v>135</v>
      </c>
    </row>
    <row r="516" spans="2:51" s="13" customFormat="1" ht="11.25">
      <c r="B516" s="156"/>
      <c r="D516" s="150" t="s">
        <v>147</v>
      </c>
      <c r="E516" s="157" t="s">
        <v>19</v>
      </c>
      <c r="F516" s="158" t="s">
        <v>1332</v>
      </c>
      <c r="H516" s="159">
        <v>115.4</v>
      </c>
      <c r="I516" s="160"/>
      <c r="L516" s="156"/>
      <c r="M516" s="161"/>
      <c r="T516" s="162"/>
      <c r="AT516" s="157" t="s">
        <v>147</v>
      </c>
      <c r="AU516" s="157" t="s">
        <v>87</v>
      </c>
      <c r="AV516" s="13" t="s">
        <v>87</v>
      </c>
      <c r="AW516" s="13" t="s">
        <v>35</v>
      </c>
      <c r="AX516" s="13" t="s">
        <v>74</v>
      </c>
      <c r="AY516" s="157" t="s">
        <v>135</v>
      </c>
    </row>
    <row r="517" spans="2:51" s="12" customFormat="1" ht="11.25">
      <c r="B517" s="149"/>
      <c r="D517" s="150" t="s">
        <v>147</v>
      </c>
      <c r="E517" s="151" t="s">
        <v>19</v>
      </c>
      <c r="F517" s="152" t="s">
        <v>1318</v>
      </c>
      <c r="H517" s="151" t="s">
        <v>19</v>
      </c>
      <c r="I517" s="153"/>
      <c r="L517" s="149"/>
      <c r="M517" s="154"/>
      <c r="T517" s="155"/>
      <c r="AT517" s="151" t="s">
        <v>147</v>
      </c>
      <c r="AU517" s="151" t="s">
        <v>87</v>
      </c>
      <c r="AV517" s="12" t="s">
        <v>81</v>
      </c>
      <c r="AW517" s="12" t="s">
        <v>35</v>
      </c>
      <c r="AX517" s="12" t="s">
        <v>74</v>
      </c>
      <c r="AY517" s="151" t="s">
        <v>135</v>
      </c>
    </row>
    <row r="518" spans="2:51" s="13" customFormat="1" ht="11.25">
      <c r="B518" s="156"/>
      <c r="D518" s="150" t="s">
        <v>147</v>
      </c>
      <c r="E518" s="157" t="s">
        <v>19</v>
      </c>
      <c r="F518" s="158" t="s">
        <v>1333</v>
      </c>
      <c r="H518" s="159">
        <v>22</v>
      </c>
      <c r="I518" s="160"/>
      <c r="L518" s="156"/>
      <c r="M518" s="161"/>
      <c r="T518" s="162"/>
      <c r="AT518" s="157" t="s">
        <v>147</v>
      </c>
      <c r="AU518" s="157" t="s">
        <v>87</v>
      </c>
      <c r="AV518" s="13" t="s">
        <v>87</v>
      </c>
      <c r="AW518" s="13" t="s">
        <v>35</v>
      </c>
      <c r="AX518" s="13" t="s">
        <v>74</v>
      </c>
      <c r="AY518" s="157" t="s">
        <v>135</v>
      </c>
    </row>
    <row r="519" spans="2:51" s="14" customFormat="1" ht="11.25">
      <c r="B519" s="163"/>
      <c r="D519" s="150" t="s">
        <v>147</v>
      </c>
      <c r="E519" s="164" t="s">
        <v>19</v>
      </c>
      <c r="F519" s="165" t="s">
        <v>151</v>
      </c>
      <c r="H519" s="166">
        <v>137.4</v>
      </c>
      <c r="I519" s="167"/>
      <c r="L519" s="163"/>
      <c r="M519" s="168"/>
      <c r="T519" s="169"/>
      <c r="AT519" s="164" t="s">
        <v>147</v>
      </c>
      <c r="AU519" s="164" t="s">
        <v>87</v>
      </c>
      <c r="AV519" s="14" t="s">
        <v>143</v>
      </c>
      <c r="AW519" s="14" t="s">
        <v>35</v>
      </c>
      <c r="AX519" s="14" t="s">
        <v>81</v>
      </c>
      <c r="AY519" s="164" t="s">
        <v>135</v>
      </c>
    </row>
    <row r="520" spans="2:65" s="1" customFormat="1" ht="24.2" customHeight="1">
      <c r="B520" s="33"/>
      <c r="C520" s="132" t="s">
        <v>817</v>
      </c>
      <c r="D520" s="132" t="s">
        <v>138</v>
      </c>
      <c r="E520" s="133" t="s">
        <v>1334</v>
      </c>
      <c r="F520" s="134" t="s">
        <v>1335</v>
      </c>
      <c r="G520" s="135" t="s">
        <v>744</v>
      </c>
      <c r="H520" s="188"/>
      <c r="I520" s="137"/>
      <c r="J520" s="138">
        <f>ROUND(I520*H520,2)</f>
        <v>0</v>
      </c>
      <c r="K520" s="134" t="s">
        <v>142</v>
      </c>
      <c r="L520" s="33"/>
      <c r="M520" s="139" t="s">
        <v>19</v>
      </c>
      <c r="N520" s="140" t="s">
        <v>46</v>
      </c>
      <c r="P520" s="141">
        <f>O520*H520</f>
        <v>0</v>
      </c>
      <c r="Q520" s="141">
        <v>0</v>
      </c>
      <c r="R520" s="141">
        <f>Q520*H520</f>
        <v>0</v>
      </c>
      <c r="S520" s="141">
        <v>0</v>
      </c>
      <c r="T520" s="142">
        <f>S520*H520</f>
        <v>0</v>
      </c>
      <c r="AR520" s="143" t="s">
        <v>314</v>
      </c>
      <c r="AT520" s="143" t="s">
        <v>138</v>
      </c>
      <c r="AU520" s="143" t="s">
        <v>87</v>
      </c>
      <c r="AY520" s="18" t="s">
        <v>135</v>
      </c>
      <c r="BE520" s="144">
        <f>IF(N520="základní",J520,0)</f>
        <v>0</v>
      </c>
      <c r="BF520" s="144">
        <f>IF(N520="snížená",J520,0)</f>
        <v>0</v>
      </c>
      <c r="BG520" s="144">
        <f>IF(N520="zákl. přenesená",J520,0)</f>
        <v>0</v>
      </c>
      <c r="BH520" s="144">
        <f>IF(N520="sníž. přenesená",J520,0)</f>
        <v>0</v>
      </c>
      <c r="BI520" s="144">
        <f>IF(N520="nulová",J520,0)</f>
        <v>0</v>
      </c>
      <c r="BJ520" s="18" t="s">
        <v>87</v>
      </c>
      <c r="BK520" s="144">
        <f>ROUND(I520*H520,2)</f>
        <v>0</v>
      </c>
      <c r="BL520" s="18" t="s">
        <v>314</v>
      </c>
      <c r="BM520" s="143" t="s">
        <v>1336</v>
      </c>
    </row>
    <row r="521" spans="2:47" s="1" customFormat="1" ht="11.25">
      <c r="B521" s="33"/>
      <c r="D521" s="145" t="s">
        <v>145</v>
      </c>
      <c r="F521" s="146" t="s">
        <v>1337</v>
      </c>
      <c r="I521" s="147"/>
      <c r="L521" s="33"/>
      <c r="M521" s="148"/>
      <c r="T521" s="54"/>
      <c r="AT521" s="18" t="s">
        <v>145</v>
      </c>
      <c r="AU521" s="18" t="s">
        <v>87</v>
      </c>
    </row>
    <row r="522" spans="2:63" s="11" customFormat="1" ht="22.9" customHeight="1">
      <c r="B522" s="120"/>
      <c r="D522" s="121" t="s">
        <v>73</v>
      </c>
      <c r="E522" s="130" t="s">
        <v>1338</v>
      </c>
      <c r="F522" s="130" t="s">
        <v>1339</v>
      </c>
      <c r="I522" s="123"/>
      <c r="J522" s="131">
        <f>BK522</f>
        <v>0</v>
      </c>
      <c r="L522" s="120"/>
      <c r="M522" s="125"/>
      <c r="P522" s="126">
        <f>SUM(P523:P528)</f>
        <v>0</v>
      </c>
      <c r="R522" s="126">
        <f>SUM(R523:R528)</f>
        <v>0.45034959999999996</v>
      </c>
      <c r="T522" s="127">
        <f>SUM(T523:T528)</f>
        <v>0</v>
      </c>
      <c r="AR522" s="121" t="s">
        <v>87</v>
      </c>
      <c r="AT522" s="128" t="s">
        <v>73</v>
      </c>
      <c r="AU522" s="128" t="s">
        <v>81</v>
      </c>
      <c r="AY522" s="121" t="s">
        <v>135</v>
      </c>
      <c r="BK522" s="129">
        <f>SUM(BK523:BK528)</f>
        <v>0</v>
      </c>
    </row>
    <row r="523" spans="2:65" s="1" customFormat="1" ht="24.2" customHeight="1">
      <c r="B523" s="33"/>
      <c r="C523" s="132" t="s">
        <v>822</v>
      </c>
      <c r="D523" s="132" t="s">
        <v>138</v>
      </c>
      <c r="E523" s="133" t="s">
        <v>1340</v>
      </c>
      <c r="F523" s="134" t="s">
        <v>1341</v>
      </c>
      <c r="G523" s="135" t="s">
        <v>156</v>
      </c>
      <c r="H523" s="136">
        <v>32.26</v>
      </c>
      <c r="I523" s="137"/>
      <c r="J523" s="138">
        <f>ROUND(I523*H523,2)</f>
        <v>0</v>
      </c>
      <c r="K523" s="134" t="s">
        <v>142</v>
      </c>
      <c r="L523" s="33"/>
      <c r="M523" s="139" t="s">
        <v>19</v>
      </c>
      <c r="N523" s="140" t="s">
        <v>46</v>
      </c>
      <c r="P523" s="141">
        <f>O523*H523</f>
        <v>0</v>
      </c>
      <c r="Q523" s="141">
        <v>0.01396</v>
      </c>
      <c r="R523" s="141">
        <f>Q523*H523</f>
        <v>0.45034959999999996</v>
      </c>
      <c r="S523" s="141">
        <v>0</v>
      </c>
      <c r="T523" s="142">
        <f>S523*H523</f>
        <v>0</v>
      </c>
      <c r="AR523" s="143" t="s">
        <v>314</v>
      </c>
      <c r="AT523" s="143" t="s">
        <v>138</v>
      </c>
      <c r="AU523" s="143" t="s">
        <v>87</v>
      </c>
      <c r="AY523" s="18" t="s">
        <v>135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18" t="s">
        <v>87</v>
      </c>
      <c r="BK523" s="144">
        <f>ROUND(I523*H523,2)</f>
        <v>0</v>
      </c>
      <c r="BL523" s="18" t="s">
        <v>314</v>
      </c>
      <c r="BM523" s="143" t="s">
        <v>1342</v>
      </c>
    </row>
    <row r="524" spans="2:47" s="1" customFormat="1" ht="11.25">
      <c r="B524" s="33"/>
      <c r="D524" s="145" t="s">
        <v>145</v>
      </c>
      <c r="F524" s="146" t="s">
        <v>1343</v>
      </c>
      <c r="I524" s="147"/>
      <c r="L524" s="33"/>
      <c r="M524" s="148"/>
      <c r="T524" s="54"/>
      <c r="AT524" s="18" t="s">
        <v>145</v>
      </c>
      <c r="AU524" s="18" t="s">
        <v>87</v>
      </c>
    </row>
    <row r="525" spans="2:51" s="13" customFormat="1" ht="11.25">
      <c r="B525" s="156"/>
      <c r="D525" s="150" t="s">
        <v>147</v>
      </c>
      <c r="E525" s="157" t="s">
        <v>19</v>
      </c>
      <c r="F525" s="158" t="s">
        <v>1344</v>
      </c>
      <c r="H525" s="159">
        <v>28.06</v>
      </c>
      <c r="I525" s="160"/>
      <c r="L525" s="156"/>
      <c r="M525" s="161"/>
      <c r="T525" s="162"/>
      <c r="AT525" s="157" t="s">
        <v>147</v>
      </c>
      <c r="AU525" s="157" t="s">
        <v>87</v>
      </c>
      <c r="AV525" s="13" t="s">
        <v>87</v>
      </c>
      <c r="AW525" s="13" t="s">
        <v>35</v>
      </c>
      <c r="AX525" s="13" t="s">
        <v>74</v>
      </c>
      <c r="AY525" s="157" t="s">
        <v>135</v>
      </c>
    </row>
    <row r="526" spans="2:51" s="13" customFormat="1" ht="11.25">
      <c r="B526" s="156"/>
      <c r="D526" s="150" t="s">
        <v>147</v>
      </c>
      <c r="E526" s="157" t="s">
        <v>19</v>
      </c>
      <c r="F526" s="158" t="s">
        <v>1345</v>
      </c>
      <c r="H526" s="159">
        <v>4.2</v>
      </c>
      <c r="I526" s="160"/>
      <c r="L526" s="156"/>
      <c r="M526" s="161"/>
      <c r="T526" s="162"/>
      <c r="AT526" s="157" t="s">
        <v>147</v>
      </c>
      <c r="AU526" s="157" t="s">
        <v>87</v>
      </c>
      <c r="AV526" s="13" t="s">
        <v>87</v>
      </c>
      <c r="AW526" s="13" t="s">
        <v>35</v>
      </c>
      <c r="AX526" s="13" t="s">
        <v>74</v>
      </c>
      <c r="AY526" s="157" t="s">
        <v>135</v>
      </c>
    </row>
    <row r="527" spans="2:51" s="14" customFormat="1" ht="11.25">
      <c r="B527" s="163"/>
      <c r="D527" s="150" t="s">
        <v>147</v>
      </c>
      <c r="E527" s="164" t="s">
        <v>19</v>
      </c>
      <c r="F527" s="165" t="s">
        <v>151</v>
      </c>
      <c r="H527" s="166">
        <v>32.26</v>
      </c>
      <c r="I527" s="167"/>
      <c r="L527" s="163"/>
      <c r="M527" s="168"/>
      <c r="T527" s="169"/>
      <c r="AT527" s="164" t="s">
        <v>147</v>
      </c>
      <c r="AU527" s="164" t="s">
        <v>87</v>
      </c>
      <c r="AV527" s="14" t="s">
        <v>143</v>
      </c>
      <c r="AW527" s="14" t="s">
        <v>35</v>
      </c>
      <c r="AX527" s="14" t="s">
        <v>81</v>
      </c>
      <c r="AY527" s="164" t="s">
        <v>135</v>
      </c>
    </row>
    <row r="528" spans="2:65" s="1" customFormat="1" ht="24.2" customHeight="1">
      <c r="B528" s="33"/>
      <c r="C528" s="132" t="s">
        <v>826</v>
      </c>
      <c r="D528" s="132" t="s">
        <v>138</v>
      </c>
      <c r="E528" s="133" t="s">
        <v>1346</v>
      </c>
      <c r="F528" s="134" t="s">
        <v>1347</v>
      </c>
      <c r="G528" s="135" t="s">
        <v>744</v>
      </c>
      <c r="H528" s="188"/>
      <c r="I528" s="137"/>
      <c r="J528" s="138">
        <f>ROUND(I528*H528,2)</f>
        <v>0</v>
      </c>
      <c r="K528" s="134" t="s">
        <v>19</v>
      </c>
      <c r="L528" s="33"/>
      <c r="M528" s="139" t="s">
        <v>19</v>
      </c>
      <c r="N528" s="140" t="s">
        <v>46</v>
      </c>
      <c r="P528" s="141">
        <f>O528*H528</f>
        <v>0</v>
      </c>
      <c r="Q528" s="141">
        <v>0</v>
      </c>
      <c r="R528" s="141">
        <f>Q528*H528</f>
        <v>0</v>
      </c>
      <c r="S528" s="141">
        <v>0</v>
      </c>
      <c r="T528" s="142">
        <f>S528*H528</f>
        <v>0</v>
      </c>
      <c r="AR528" s="143" t="s">
        <v>314</v>
      </c>
      <c r="AT528" s="143" t="s">
        <v>138</v>
      </c>
      <c r="AU528" s="143" t="s">
        <v>87</v>
      </c>
      <c r="AY528" s="18" t="s">
        <v>135</v>
      </c>
      <c r="BE528" s="144">
        <f>IF(N528="základní",J528,0)</f>
        <v>0</v>
      </c>
      <c r="BF528" s="144">
        <f>IF(N528="snížená",J528,0)</f>
        <v>0</v>
      </c>
      <c r="BG528" s="144">
        <f>IF(N528="zákl. přenesená",J528,0)</f>
        <v>0</v>
      </c>
      <c r="BH528" s="144">
        <f>IF(N528="sníž. přenesená",J528,0)</f>
        <v>0</v>
      </c>
      <c r="BI528" s="144">
        <f>IF(N528="nulová",J528,0)</f>
        <v>0</v>
      </c>
      <c r="BJ528" s="18" t="s">
        <v>87</v>
      </c>
      <c r="BK528" s="144">
        <f>ROUND(I528*H528,2)</f>
        <v>0</v>
      </c>
      <c r="BL528" s="18" t="s">
        <v>314</v>
      </c>
      <c r="BM528" s="143" t="s">
        <v>1348</v>
      </c>
    </row>
    <row r="529" spans="2:63" s="11" customFormat="1" ht="22.9" customHeight="1">
      <c r="B529" s="120"/>
      <c r="D529" s="121" t="s">
        <v>73</v>
      </c>
      <c r="E529" s="130" t="s">
        <v>679</v>
      </c>
      <c r="F529" s="130" t="s">
        <v>680</v>
      </c>
      <c r="I529" s="123"/>
      <c r="J529" s="131">
        <f>BK529</f>
        <v>0</v>
      </c>
      <c r="L529" s="120"/>
      <c r="M529" s="125"/>
      <c r="P529" s="126">
        <f>SUM(P530:P551)</f>
        <v>0</v>
      </c>
      <c r="R529" s="126">
        <f>SUM(R530:R551)</f>
        <v>0.015544</v>
      </c>
      <c r="T529" s="127">
        <f>SUM(T530:T551)</f>
        <v>0.23453000000000002</v>
      </c>
      <c r="AR529" s="121" t="s">
        <v>87</v>
      </c>
      <c r="AT529" s="128" t="s">
        <v>73</v>
      </c>
      <c r="AU529" s="128" t="s">
        <v>81</v>
      </c>
      <c r="AY529" s="121" t="s">
        <v>135</v>
      </c>
      <c r="BK529" s="129">
        <f>SUM(BK530:BK551)</f>
        <v>0</v>
      </c>
    </row>
    <row r="530" spans="2:65" s="1" customFormat="1" ht="16.5" customHeight="1">
      <c r="B530" s="33"/>
      <c r="C530" s="132" t="s">
        <v>833</v>
      </c>
      <c r="D530" s="132" t="s">
        <v>138</v>
      </c>
      <c r="E530" s="133" t="s">
        <v>1349</v>
      </c>
      <c r="F530" s="134" t="s">
        <v>1350</v>
      </c>
      <c r="G530" s="135" t="s">
        <v>213</v>
      </c>
      <c r="H530" s="136">
        <v>103.2</v>
      </c>
      <c r="I530" s="137"/>
      <c r="J530" s="138">
        <f>ROUND(I530*H530,2)</f>
        <v>0</v>
      </c>
      <c r="K530" s="134" t="s">
        <v>142</v>
      </c>
      <c r="L530" s="33"/>
      <c r="M530" s="139" t="s">
        <v>19</v>
      </c>
      <c r="N530" s="140" t="s">
        <v>46</v>
      </c>
      <c r="P530" s="141">
        <f>O530*H530</f>
        <v>0</v>
      </c>
      <c r="Q530" s="141">
        <v>0</v>
      </c>
      <c r="R530" s="141">
        <f>Q530*H530</f>
        <v>0</v>
      </c>
      <c r="S530" s="141">
        <v>0.00191</v>
      </c>
      <c r="T530" s="142">
        <f>S530*H530</f>
        <v>0.197112</v>
      </c>
      <c r="AR530" s="143" t="s">
        <v>314</v>
      </c>
      <c r="AT530" s="143" t="s">
        <v>138</v>
      </c>
      <c r="AU530" s="143" t="s">
        <v>87</v>
      </c>
      <c r="AY530" s="18" t="s">
        <v>135</v>
      </c>
      <c r="BE530" s="144">
        <f>IF(N530="základní",J530,0)</f>
        <v>0</v>
      </c>
      <c r="BF530" s="144">
        <f>IF(N530="snížená",J530,0)</f>
        <v>0</v>
      </c>
      <c r="BG530" s="144">
        <f>IF(N530="zákl. přenesená",J530,0)</f>
        <v>0</v>
      </c>
      <c r="BH530" s="144">
        <f>IF(N530="sníž. přenesená",J530,0)</f>
        <v>0</v>
      </c>
      <c r="BI530" s="144">
        <f>IF(N530="nulová",J530,0)</f>
        <v>0</v>
      </c>
      <c r="BJ530" s="18" t="s">
        <v>87</v>
      </c>
      <c r="BK530" s="144">
        <f>ROUND(I530*H530,2)</f>
        <v>0</v>
      </c>
      <c r="BL530" s="18" t="s">
        <v>314</v>
      </c>
      <c r="BM530" s="143" t="s">
        <v>1351</v>
      </c>
    </row>
    <row r="531" spans="2:47" s="1" customFormat="1" ht="11.25">
      <c r="B531" s="33"/>
      <c r="D531" s="145" t="s">
        <v>145</v>
      </c>
      <c r="F531" s="146" t="s">
        <v>1352</v>
      </c>
      <c r="I531" s="147"/>
      <c r="L531" s="33"/>
      <c r="M531" s="148"/>
      <c r="T531" s="54"/>
      <c r="AT531" s="18" t="s">
        <v>145</v>
      </c>
      <c r="AU531" s="18" t="s">
        <v>87</v>
      </c>
    </row>
    <row r="532" spans="2:51" s="12" customFormat="1" ht="11.25">
      <c r="B532" s="149"/>
      <c r="D532" s="150" t="s">
        <v>147</v>
      </c>
      <c r="E532" s="151" t="s">
        <v>19</v>
      </c>
      <c r="F532" s="152" t="s">
        <v>1353</v>
      </c>
      <c r="H532" s="151" t="s">
        <v>19</v>
      </c>
      <c r="I532" s="153"/>
      <c r="L532" s="149"/>
      <c r="M532" s="154"/>
      <c r="T532" s="155"/>
      <c r="AT532" s="151" t="s">
        <v>147</v>
      </c>
      <c r="AU532" s="151" t="s">
        <v>87</v>
      </c>
      <c r="AV532" s="12" t="s">
        <v>81</v>
      </c>
      <c r="AW532" s="12" t="s">
        <v>35</v>
      </c>
      <c r="AX532" s="12" t="s">
        <v>74</v>
      </c>
      <c r="AY532" s="151" t="s">
        <v>135</v>
      </c>
    </row>
    <row r="533" spans="2:51" s="13" customFormat="1" ht="11.25">
      <c r="B533" s="156"/>
      <c r="D533" s="150" t="s">
        <v>147</v>
      </c>
      <c r="E533" s="157" t="s">
        <v>19</v>
      </c>
      <c r="F533" s="158" t="s">
        <v>1354</v>
      </c>
      <c r="H533" s="159">
        <v>91.2</v>
      </c>
      <c r="I533" s="160"/>
      <c r="L533" s="156"/>
      <c r="M533" s="161"/>
      <c r="T533" s="162"/>
      <c r="AT533" s="157" t="s">
        <v>147</v>
      </c>
      <c r="AU533" s="157" t="s">
        <v>87</v>
      </c>
      <c r="AV533" s="13" t="s">
        <v>87</v>
      </c>
      <c r="AW533" s="13" t="s">
        <v>35</v>
      </c>
      <c r="AX533" s="13" t="s">
        <v>74</v>
      </c>
      <c r="AY533" s="157" t="s">
        <v>135</v>
      </c>
    </row>
    <row r="534" spans="2:51" s="12" customFormat="1" ht="11.25">
      <c r="B534" s="149"/>
      <c r="D534" s="150" t="s">
        <v>147</v>
      </c>
      <c r="E534" s="151" t="s">
        <v>19</v>
      </c>
      <c r="F534" s="152" t="s">
        <v>1355</v>
      </c>
      <c r="H534" s="151" t="s">
        <v>19</v>
      </c>
      <c r="I534" s="153"/>
      <c r="L534" s="149"/>
      <c r="M534" s="154"/>
      <c r="T534" s="155"/>
      <c r="AT534" s="151" t="s">
        <v>147</v>
      </c>
      <c r="AU534" s="151" t="s">
        <v>87</v>
      </c>
      <c r="AV534" s="12" t="s">
        <v>81</v>
      </c>
      <c r="AW534" s="12" t="s">
        <v>35</v>
      </c>
      <c r="AX534" s="12" t="s">
        <v>74</v>
      </c>
      <c r="AY534" s="151" t="s">
        <v>135</v>
      </c>
    </row>
    <row r="535" spans="2:51" s="13" customFormat="1" ht="11.25">
      <c r="B535" s="156"/>
      <c r="D535" s="150" t="s">
        <v>147</v>
      </c>
      <c r="E535" s="157" t="s">
        <v>19</v>
      </c>
      <c r="F535" s="158" t="s">
        <v>1356</v>
      </c>
      <c r="H535" s="159">
        <v>12</v>
      </c>
      <c r="I535" s="160"/>
      <c r="L535" s="156"/>
      <c r="M535" s="161"/>
      <c r="T535" s="162"/>
      <c r="AT535" s="157" t="s">
        <v>147</v>
      </c>
      <c r="AU535" s="157" t="s">
        <v>87</v>
      </c>
      <c r="AV535" s="13" t="s">
        <v>87</v>
      </c>
      <c r="AW535" s="13" t="s">
        <v>35</v>
      </c>
      <c r="AX535" s="13" t="s">
        <v>74</v>
      </c>
      <c r="AY535" s="157" t="s">
        <v>135</v>
      </c>
    </row>
    <row r="536" spans="2:51" s="14" customFormat="1" ht="11.25">
      <c r="B536" s="163"/>
      <c r="D536" s="150" t="s">
        <v>147</v>
      </c>
      <c r="E536" s="164" t="s">
        <v>19</v>
      </c>
      <c r="F536" s="165" t="s">
        <v>151</v>
      </c>
      <c r="H536" s="166">
        <v>103.2</v>
      </c>
      <c r="I536" s="167"/>
      <c r="L536" s="163"/>
      <c r="M536" s="168"/>
      <c r="T536" s="169"/>
      <c r="AT536" s="164" t="s">
        <v>147</v>
      </c>
      <c r="AU536" s="164" t="s">
        <v>87</v>
      </c>
      <c r="AV536" s="14" t="s">
        <v>143</v>
      </c>
      <c r="AW536" s="14" t="s">
        <v>35</v>
      </c>
      <c r="AX536" s="14" t="s">
        <v>81</v>
      </c>
      <c r="AY536" s="164" t="s">
        <v>135</v>
      </c>
    </row>
    <row r="537" spans="2:65" s="1" customFormat="1" ht="16.5" customHeight="1">
      <c r="B537" s="33"/>
      <c r="C537" s="132" t="s">
        <v>839</v>
      </c>
      <c r="D537" s="132" t="s">
        <v>138</v>
      </c>
      <c r="E537" s="133" t="s">
        <v>689</v>
      </c>
      <c r="F537" s="134" t="s">
        <v>690</v>
      </c>
      <c r="G537" s="135" t="s">
        <v>213</v>
      </c>
      <c r="H537" s="136">
        <v>13.4</v>
      </c>
      <c r="I537" s="137"/>
      <c r="J537" s="138">
        <f>ROUND(I537*H537,2)</f>
        <v>0</v>
      </c>
      <c r="K537" s="134" t="s">
        <v>142</v>
      </c>
      <c r="L537" s="33"/>
      <c r="M537" s="139" t="s">
        <v>19</v>
      </c>
      <c r="N537" s="140" t="s">
        <v>46</v>
      </c>
      <c r="P537" s="141">
        <f>O537*H537</f>
        <v>0</v>
      </c>
      <c r="Q537" s="141">
        <v>0</v>
      </c>
      <c r="R537" s="141">
        <f>Q537*H537</f>
        <v>0</v>
      </c>
      <c r="S537" s="141">
        <v>0.00167</v>
      </c>
      <c r="T537" s="142">
        <f>S537*H537</f>
        <v>0.022378000000000002</v>
      </c>
      <c r="AR537" s="143" t="s">
        <v>314</v>
      </c>
      <c r="AT537" s="143" t="s">
        <v>138</v>
      </c>
      <c r="AU537" s="143" t="s">
        <v>87</v>
      </c>
      <c r="AY537" s="18" t="s">
        <v>135</v>
      </c>
      <c r="BE537" s="144">
        <f>IF(N537="základní",J537,0)</f>
        <v>0</v>
      </c>
      <c r="BF537" s="144">
        <f>IF(N537="snížená",J537,0)</f>
        <v>0</v>
      </c>
      <c r="BG537" s="144">
        <f>IF(N537="zákl. přenesená",J537,0)</f>
        <v>0</v>
      </c>
      <c r="BH537" s="144">
        <f>IF(N537="sníž. přenesená",J537,0)</f>
        <v>0</v>
      </c>
      <c r="BI537" s="144">
        <f>IF(N537="nulová",J537,0)</f>
        <v>0</v>
      </c>
      <c r="BJ537" s="18" t="s">
        <v>87</v>
      </c>
      <c r="BK537" s="144">
        <f>ROUND(I537*H537,2)</f>
        <v>0</v>
      </c>
      <c r="BL537" s="18" t="s">
        <v>314</v>
      </c>
      <c r="BM537" s="143" t="s">
        <v>1357</v>
      </c>
    </row>
    <row r="538" spans="2:47" s="1" customFormat="1" ht="11.25">
      <c r="B538" s="33"/>
      <c r="D538" s="145" t="s">
        <v>145</v>
      </c>
      <c r="F538" s="146" t="s">
        <v>692</v>
      </c>
      <c r="I538" s="147"/>
      <c r="L538" s="33"/>
      <c r="M538" s="148"/>
      <c r="T538" s="54"/>
      <c r="AT538" s="18" t="s">
        <v>145</v>
      </c>
      <c r="AU538" s="18" t="s">
        <v>87</v>
      </c>
    </row>
    <row r="539" spans="2:51" s="12" customFormat="1" ht="11.25">
      <c r="B539" s="149"/>
      <c r="D539" s="150" t="s">
        <v>147</v>
      </c>
      <c r="E539" s="151" t="s">
        <v>19</v>
      </c>
      <c r="F539" s="152" t="s">
        <v>1358</v>
      </c>
      <c r="H539" s="151" t="s">
        <v>19</v>
      </c>
      <c r="I539" s="153"/>
      <c r="L539" s="149"/>
      <c r="M539" s="154"/>
      <c r="T539" s="155"/>
      <c r="AT539" s="151" t="s">
        <v>147</v>
      </c>
      <c r="AU539" s="151" t="s">
        <v>87</v>
      </c>
      <c r="AV539" s="12" t="s">
        <v>81</v>
      </c>
      <c r="AW539" s="12" t="s">
        <v>35</v>
      </c>
      <c r="AX539" s="12" t="s">
        <v>74</v>
      </c>
      <c r="AY539" s="151" t="s">
        <v>135</v>
      </c>
    </row>
    <row r="540" spans="2:51" s="13" customFormat="1" ht="11.25">
      <c r="B540" s="156"/>
      <c r="D540" s="150" t="s">
        <v>147</v>
      </c>
      <c r="E540" s="157" t="s">
        <v>19</v>
      </c>
      <c r="F540" s="158" t="s">
        <v>1359</v>
      </c>
      <c r="H540" s="159">
        <v>13.4</v>
      </c>
      <c r="I540" s="160"/>
      <c r="L540" s="156"/>
      <c r="M540" s="161"/>
      <c r="T540" s="162"/>
      <c r="AT540" s="157" t="s">
        <v>147</v>
      </c>
      <c r="AU540" s="157" t="s">
        <v>87</v>
      </c>
      <c r="AV540" s="13" t="s">
        <v>87</v>
      </c>
      <c r="AW540" s="13" t="s">
        <v>35</v>
      </c>
      <c r="AX540" s="13" t="s">
        <v>74</v>
      </c>
      <c r="AY540" s="157" t="s">
        <v>135</v>
      </c>
    </row>
    <row r="541" spans="2:51" s="14" customFormat="1" ht="11.25">
      <c r="B541" s="163"/>
      <c r="D541" s="150" t="s">
        <v>147</v>
      </c>
      <c r="E541" s="164" t="s">
        <v>19</v>
      </c>
      <c r="F541" s="165" t="s">
        <v>151</v>
      </c>
      <c r="H541" s="166">
        <v>13.4</v>
      </c>
      <c r="I541" s="167"/>
      <c r="L541" s="163"/>
      <c r="M541" s="168"/>
      <c r="T541" s="169"/>
      <c r="AT541" s="164" t="s">
        <v>147</v>
      </c>
      <c r="AU541" s="164" t="s">
        <v>87</v>
      </c>
      <c r="AV541" s="14" t="s">
        <v>143</v>
      </c>
      <c r="AW541" s="14" t="s">
        <v>35</v>
      </c>
      <c r="AX541" s="14" t="s">
        <v>81</v>
      </c>
      <c r="AY541" s="164" t="s">
        <v>135</v>
      </c>
    </row>
    <row r="542" spans="2:65" s="1" customFormat="1" ht="24.2" customHeight="1">
      <c r="B542" s="33"/>
      <c r="C542" s="132" t="s">
        <v>844</v>
      </c>
      <c r="D542" s="132" t="s">
        <v>138</v>
      </c>
      <c r="E542" s="133" t="s">
        <v>1360</v>
      </c>
      <c r="F542" s="134" t="s">
        <v>1361</v>
      </c>
      <c r="G542" s="135" t="s">
        <v>486</v>
      </c>
      <c r="H542" s="136">
        <v>8</v>
      </c>
      <c r="I542" s="137"/>
      <c r="J542" s="138">
        <f>ROUND(I542*H542,2)</f>
        <v>0</v>
      </c>
      <c r="K542" s="134" t="s">
        <v>142</v>
      </c>
      <c r="L542" s="33"/>
      <c r="M542" s="139" t="s">
        <v>19</v>
      </c>
      <c r="N542" s="140" t="s">
        <v>46</v>
      </c>
      <c r="P542" s="141">
        <f>O542*H542</f>
        <v>0</v>
      </c>
      <c r="Q542" s="141">
        <v>0</v>
      </c>
      <c r="R542" s="141">
        <f>Q542*H542</f>
        <v>0</v>
      </c>
      <c r="S542" s="141">
        <v>0.00188</v>
      </c>
      <c r="T542" s="142">
        <f>S542*H542</f>
        <v>0.01504</v>
      </c>
      <c r="AR542" s="143" t="s">
        <v>143</v>
      </c>
      <c r="AT542" s="143" t="s">
        <v>138</v>
      </c>
      <c r="AU542" s="143" t="s">
        <v>87</v>
      </c>
      <c r="AY542" s="18" t="s">
        <v>135</v>
      </c>
      <c r="BE542" s="144">
        <f>IF(N542="základní",J542,0)</f>
        <v>0</v>
      </c>
      <c r="BF542" s="144">
        <f>IF(N542="snížená",J542,0)</f>
        <v>0</v>
      </c>
      <c r="BG542" s="144">
        <f>IF(N542="zákl. přenesená",J542,0)</f>
        <v>0</v>
      </c>
      <c r="BH542" s="144">
        <f>IF(N542="sníž. přenesená",J542,0)</f>
        <v>0</v>
      </c>
      <c r="BI542" s="144">
        <f>IF(N542="nulová",J542,0)</f>
        <v>0</v>
      </c>
      <c r="BJ542" s="18" t="s">
        <v>87</v>
      </c>
      <c r="BK542" s="144">
        <f>ROUND(I542*H542,2)</f>
        <v>0</v>
      </c>
      <c r="BL542" s="18" t="s">
        <v>143</v>
      </c>
      <c r="BM542" s="143" t="s">
        <v>1362</v>
      </c>
    </row>
    <row r="543" spans="2:47" s="1" customFormat="1" ht="11.25">
      <c r="B543" s="33"/>
      <c r="D543" s="145" t="s">
        <v>145</v>
      </c>
      <c r="F543" s="146" t="s">
        <v>1363</v>
      </c>
      <c r="I543" s="147"/>
      <c r="L543" s="33"/>
      <c r="M543" s="148"/>
      <c r="T543" s="54"/>
      <c r="AT543" s="18" t="s">
        <v>145</v>
      </c>
      <c r="AU543" s="18" t="s">
        <v>87</v>
      </c>
    </row>
    <row r="544" spans="2:51" s="13" customFormat="1" ht="11.25">
      <c r="B544" s="156"/>
      <c r="D544" s="150" t="s">
        <v>147</v>
      </c>
      <c r="E544" s="157" t="s">
        <v>19</v>
      </c>
      <c r="F544" s="158" t="s">
        <v>1364</v>
      </c>
      <c r="H544" s="159">
        <v>8</v>
      </c>
      <c r="I544" s="160"/>
      <c r="L544" s="156"/>
      <c r="M544" s="161"/>
      <c r="T544" s="162"/>
      <c r="AT544" s="157" t="s">
        <v>147</v>
      </c>
      <c r="AU544" s="157" t="s">
        <v>87</v>
      </c>
      <c r="AV544" s="13" t="s">
        <v>87</v>
      </c>
      <c r="AW544" s="13" t="s">
        <v>35</v>
      </c>
      <c r="AX544" s="13" t="s">
        <v>74</v>
      </c>
      <c r="AY544" s="157" t="s">
        <v>135</v>
      </c>
    </row>
    <row r="545" spans="2:51" s="14" customFormat="1" ht="11.25">
      <c r="B545" s="163"/>
      <c r="D545" s="150" t="s">
        <v>147</v>
      </c>
      <c r="E545" s="164" t="s">
        <v>19</v>
      </c>
      <c r="F545" s="165" t="s">
        <v>151</v>
      </c>
      <c r="H545" s="166">
        <v>8</v>
      </c>
      <c r="I545" s="167"/>
      <c r="L545" s="163"/>
      <c r="M545" s="168"/>
      <c r="T545" s="169"/>
      <c r="AT545" s="164" t="s">
        <v>147</v>
      </c>
      <c r="AU545" s="164" t="s">
        <v>87</v>
      </c>
      <c r="AV545" s="14" t="s">
        <v>143</v>
      </c>
      <c r="AW545" s="14" t="s">
        <v>35</v>
      </c>
      <c r="AX545" s="14" t="s">
        <v>81</v>
      </c>
      <c r="AY545" s="164" t="s">
        <v>135</v>
      </c>
    </row>
    <row r="546" spans="2:65" s="1" customFormat="1" ht="21.75" customHeight="1">
      <c r="B546" s="33"/>
      <c r="C546" s="132" t="s">
        <v>851</v>
      </c>
      <c r="D546" s="132" t="s">
        <v>138</v>
      </c>
      <c r="E546" s="133" t="s">
        <v>1365</v>
      </c>
      <c r="F546" s="134" t="s">
        <v>1366</v>
      </c>
      <c r="G546" s="135" t="s">
        <v>213</v>
      </c>
      <c r="H546" s="136">
        <v>13.4</v>
      </c>
      <c r="I546" s="137"/>
      <c r="J546" s="138">
        <f>ROUND(I546*H546,2)</f>
        <v>0</v>
      </c>
      <c r="K546" s="134" t="s">
        <v>19</v>
      </c>
      <c r="L546" s="33"/>
      <c r="M546" s="139" t="s">
        <v>19</v>
      </c>
      <c r="N546" s="140" t="s">
        <v>46</v>
      </c>
      <c r="P546" s="141">
        <f>O546*H546</f>
        <v>0</v>
      </c>
      <c r="Q546" s="141">
        <v>0.00116</v>
      </c>
      <c r="R546" s="141">
        <f>Q546*H546</f>
        <v>0.015544</v>
      </c>
      <c r="S546" s="141">
        <v>0</v>
      </c>
      <c r="T546" s="142">
        <f>S546*H546</f>
        <v>0</v>
      </c>
      <c r="AR546" s="143" t="s">
        <v>314</v>
      </c>
      <c r="AT546" s="143" t="s">
        <v>138</v>
      </c>
      <c r="AU546" s="143" t="s">
        <v>87</v>
      </c>
      <c r="AY546" s="18" t="s">
        <v>135</v>
      </c>
      <c r="BE546" s="144">
        <f>IF(N546="základní",J546,0)</f>
        <v>0</v>
      </c>
      <c r="BF546" s="144">
        <f>IF(N546="snížená",J546,0)</f>
        <v>0</v>
      </c>
      <c r="BG546" s="144">
        <f>IF(N546="zákl. přenesená",J546,0)</f>
        <v>0</v>
      </c>
      <c r="BH546" s="144">
        <f>IF(N546="sníž. přenesená",J546,0)</f>
        <v>0</v>
      </c>
      <c r="BI546" s="144">
        <f>IF(N546="nulová",J546,0)</f>
        <v>0</v>
      </c>
      <c r="BJ546" s="18" t="s">
        <v>87</v>
      </c>
      <c r="BK546" s="144">
        <f>ROUND(I546*H546,2)</f>
        <v>0</v>
      </c>
      <c r="BL546" s="18" t="s">
        <v>314</v>
      </c>
      <c r="BM546" s="143" t="s">
        <v>1367</v>
      </c>
    </row>
    <row r="547" spans="2:51" s="12" customFormat="1" ht="11.25">
      <c r="B547" s="149"/>
      <c r="D547" s="150" t="s">
        <v>147</v>
      </c>
      <c r="E547" s="151" t="s">
        <v>19</v>
      </c>
      <c r="F547" s="152" t="s">
        <v>718</v>
      </c>
      <c r="H547" s="151" t="s">
        <v>19</v>
      </c>
      <c r="I547" s="153"/>
      <c r="L547" s="149"/>
      <c r="M547" s="154"/>
      <c r="T547" s="155"/>
      <c r="AT547" s="151" t="s">
        <v>147</v>
      </c>
      <c r="AU547" s="151" t="s">
        <v>87</v>
      </c>
      <c r="AV547" s="12" t="s">
        <v>81</v>
      </c>
      <c r="AW547" s="12" t="s">
        <v>35</v>
      </c>
      <c r="AX547" s="12" t="s">
        <v>74</v>
      </c>
      <c r="AY547" s="151" t="s">
        <v>135</v>
      </c>
    </row>
    <row r="548" spans="2:51" s="13" customFormat="1" ht="11.25">
      <c r="B548" s="156"/>
      <c r="D548" s="150" t="s">
        <v>147</v>
      </c>
      <c r="E548" s="157" t="s">
        <v>19</v>
      </c>
      <c r="F548" s="158" t="s">
        <v>1368</v>
      </c>
      <c r="H548" s="159">
        <v>13.4</v>
      </c>
      <c r="I548" s="160"/>
      <c r="L548" s="156"/>
      <c r="M548" s="161"/>
      <c r="T548" s="162"/>
      <c r="AT548" s="157" t="s">
        <v>147</v>
      </c>
      <c r="AU548" s="157" t="s">
        <v>87</v>
      </c>
      <c r="AV548" s="13" t="s">
        <v>87</v>
      </c>
      <c r="AW548" s="13" t="s">
        <v>35</v>
      </c>
      <c r="AX548" s="13" t="s">
        <v>74</v>
      </c>
      <c r="AY548" s="157" t="s">
        <v>135</v>
      </c>
    </row>
    <row r="549" spans="2:51" s="14" customFormat="1" ht="11.25">
      <c r="B549" s="163"/>
      <c r="D549" s="150" t="s">
        <v>147</v>
      </c>
      <c r="E549" s="164" t="s">
        <v>19</v>
      </c>
      <c r="F549" s="165" t="s">
        <v>151</v>
      </c>
      <c r="H549" s="166">
        <v>13.4</v>
      </c>
      <c r="I549" s="167"/>
      <c r="L549" s="163"/>
      <c r="M549" s="168"/>
      <c r="T549" s="169"/>
      <c r="AT549" s="164" t="s">
        <v>147</v>
      </c>
      <c r="AU549" s="164" t="s">
        <v>87</v>
      </c>
      <c r="AV549" s="14" t="s">
        <v>143</v>
      </c>
      <c r="AW549" s="14" t="s">
        <v>35</v>
      </c>
      <c r="AX549" s="14" t="s">
        <v>81</v>
      </c>
      <c r="AY549" s="164" t="s">
        <v>135</v>
      </c>
    </row>
    <row r="550" spans="2:65" s="1" customFormat="1" ht="24.2" customHeight="1">
      <c r="B550" s="33"/>
      <c r="C550" s="132" t="s">
        <v>858</v>
      </c>
      <c r="D550" s="132" t="s">
        <v>138</v>
      </c>
      <c r="E550" s="133" t="s">
        <v>1369</v>
      </c>
      <c r="F550" s="134" t="s">
        <v>1370</v>
      </c>
      <c r="G550" s="135" t="s">
        <v>744</v>
      </c>
      <c r="H550" s="188"/>
      <c r="I550" s="137"/>
      <c r="J550" s="138">
        <f>ROUND(I550*H550,2)</f>
        <v>0</v>
      </c>
      <c r="K550" s="134" t="s">
        <v>142</v>
      </c>
      <c r="L550" s="33"/>
      <c r="M550" s="139" t="s">
        <v>19</v>
      </c>
      <c r="N550" s="140" t="s">
        <v>46</v>
      </c>
      <c r="P550" s="141">
        <f>O550*H550</f>
        <v>0</v>
      </c>
      <c r="Q550" s="141">
        <v>0</v>
      </c>
      <c r="R550" s="141">
        <f>Q550*H550</f>
        <v>0</v>
      </c>
      <c r="S550" s="141">
        <v>0</v>
      </c>
      <c r="T550" s="142">
        <f>S550*H550</f>
        <v>0</v>
      </c>
      <c r="AR550" s="143" t="s">
        <v>314</v>
      </c>
      <c r="AT550" s="143" t="s">
        <v>138</v>
      </c>
      <c r="AU550" s="143" t="s">
        <v>87</v>
      </c>
      <c r="AY550" s="18" t="s">
        <v>135</v>
      </c>
      <c r="BE550" s="144">
        <f>IF(N550="základní",J550,0)</f>
        <v>0</v>
      </c>
      <c r="BF550" s="144">
        <f>IF(N550="snížená",J550,0)</f>
        <v>0</v>
      </c>
      <c r="BG550" s="144">
        <f>IF(N550="zákl. přenesená",J550,0)</f>
        <v>0</v>
      </c>
      <c r="BH550" s="144">
        <f>IF(N550="sníž. přenesená",J550,0)</f>
        <v>0</v>
      </c>
      <c r="BI550" s="144">
        <f>IF(N550="nulová",J550,0)</f>
        <v>0</v>
      </c>
      <c r="BJ550" s="18" t="s">
        <v>87</v>
      </c>
      <c r="BK550" s="144">
        <f>ROUND(I550*H550,2)</f>
        <v>0</v>
      </c>
      <c r="BL550" s="18" t="s">
        <v>314</v>
      </c>
      <c r="BM550" s="143" t="s">
        <v>1371</v>
      </c>
    </row>
    <row r="551" spans="2:47" s="1" customFormat="1" ht="11.25">
      <c r="B551" s="33"/>
      <c r="D551" s="145" t="s">
        <v>145</v>
      </c>
      <c r="F551" s="146" t="s">
        <v>1372</v>
      </c>
      <c r="I551" s="147"/>
      <c r="L551" s="33"/>
      <c r="M551" s="148"/>
      <c r="T551" s="54"/>
      <c r="AT551" s="18" t="s">
        <v>145</v>
      </c>
      <c r="AU551" s="18" t="s">
        <v>87</v>
      </c>
    </row>
    <row r="552" spans="2:63" s="11" customFormat="1" ht="22.9" customHeight="1">
      <c r="B552" s="120"/>
      <c r="D552" s="121" t="s">
        <v>73</v>
      </c>
      <c r="E552" s="130" t="s">
        <v>747</v>
      </c>
      <c r="F552" s="130" t="s">
        <v>748</v>
      </c>
      <c r="I552" s="123"/>
      <c r="J552" s="131">
        <f>BK552</f>
        <v>0</v>
      </c>
      <c r="L552" s="120"/>
      <c r="M552" s="125"/>
      <c r="P552" s="126">
        <f>SUM(P553:P603)</f>
        <v>0</v>
      </c>
      <c r="R552" s="126">
        <f>SUM(R553:R603)</f>
        <v>0.07453099999999999</v>
      </c>
      <c r="T552" s="127">
        <f>SUM(T553:T603)</f>
        <v>0.268</v>
      </c>
      <c r="AR552" s="121" t="s">
        <v>87</v>
      </c>
      <c r="AT552" s="128" t="s">
        <v>73</v>
      </c>
      <c r="AU552" s="128" t="s">
        <v>81</v>
      </c>
      <c r="AY552" s="121" t="s">
        <v>135</v>
      </c>
      <c r="BK552" s="129">
        <f>SUM(BK553:BK603)</f>
        <v>0</v>
      </c>
    </row>
    <row r="553" spans="2:65" s="1" customFormat="1" ht="16.5" customHeight="1">
      <c r="B553" s="33"/>
      <c r="C553" s="132" t="s">
        <v>863</v>
      </c>
      <c r="D553" s="132" t="s">
        <v>138</v>
      </c>
      <c r="E553" s="133" t="s">
        <v>1373</v>
      </c>
      <c r="F553" s="134" t="s">
        <v>1374</v>
      </c>
      <c r="G553" s="135" t="s">
        <v>486</v>
      </c>
      <c r="H553" s="136">
        <v>1</v>
      </c>
      <c r="I553" s="137"/>
      <c r="J553" s="138">
        <f>ROUND(I553*H553,2)</f>
        <v>0</v>
      </c>
      <c r="K553" s="134" t="s">
        <v>19</v>
      </c>
      <c r="L553" s="33"/>
      <c r="M553" s="139" t="s">
        <v>19</v>
      </c>
      <c r="N553" s="140" t="s">
        <v>46</v>
      </c>
      <c r="P553" s="141">
        <f>O553*H553</f>
        <v>0</v>
      </c>
      <c r="Q553" s="141">
        <v>0</v>
      </c>
      <c r="R553" s="141">
        <f>Q553*H553</f>
        <v>0</v>
      </c>
      <c r="S553" s="141">
        <v>0.01</v>
      </c>
      <c r="T553" s="142">
        <f>S553*H553</f>
        <v>0.01</v>
      </c>
      <c r="AR553" s="143" t="s">
        <v>314</v>
      </c>
      <c r="AT553" s="143" t="s">
        <v>138</v>
      </c>
      <c r="AU553" s="143" t="s">
        <v>87</v>
      </c>
      <c r="AY553" s="18" t="s">
        <v>135</v>
      </c>
      <c r="BE553" s="144">
        <f>IF(N553="základní",J553,0)</f>
        <v>0</v>
      </c>
      <c r="BF553" s="144">
        <f>IF(N553="snížená",J553,0)</f>
        <v>0</v>
      </c>
      <c r="BG553" s="144">
        <f>IF(N553="zákl. přenesená",J553,0)</f>
        <v>0</v>
      </c>
      <c r="BH553" s="144">
        <f>IF(N553="sníž. přenesená",J553,0)</f>
        <v>0</v>
      </c>
      <c r="BI553" s="144">
        <f>IF(N553="nulová",J553,0)</f>
        <v>0</v>
      </c>
      <c r="BJ553" s="18" t="s">
        <v>87</v>
      </c>
      <c r="BK553" s="144">
        <f>ROUND(I553*H553,2)</f>
        <v>0</v>
      </c>
      <c r="BL553" s="18" t="s">
        <v>314</v>
      </c>
      <c r="BM553" s="143" t="s">
        <v>1375</v>
      </c>
    </row>
    <row r="554" spans="2:51" s="12" customFormat="1" ht="11.25">
      <c r="B554" s="149"/>
      <c r="D554" s="150" t="s">
        <v>147</v>
      </c>
      <c r="E554" s="151" t="s">
        <v>19</v>
      </c>
      <c r="F554" s="152" t="s">
        <v>1376</v>
      </c>
      <c r="H554" s="151" t="s">
        <v>19</v>
      </c>
      <c r="I554" s="153"/>
      <c r="L554" s="149"/>
      <c r="M554" s="154"/>
      <c r="T554" s="155"/>
      <c r="AT554" s="151" t="s">
        <v>147</v>
      </c>
      <c r="AU554" s="151" t="s">
        <v>87</v>
      </c>
      <c r="AV554" s="12" t="s">
        <v>81</v>
      </c>
      <c r="AW554" s="12" t="s">
        <v>35</v>
      </c>
      <c r="AX554" s="12" t="s">
        <v>74</v>
      </c>
      <c r="AY554" s="151" t="s">
        <v>135</v>
      </c>
    </row>
    <row r="555" spans="2:51" s="13" customFormat="1" ht="11.25">
      <c r="B555" s="156"/>
      <c r="D555" s="150" t="s">
        <v>147</v>
      </c>
      <c r="E555" s="157" t="s">
        <v>19</v>
      </c>
      <c r="F555" s="158" t="s">
        <v>1377</v>
      </c>
      <c r="H555" s="159">
        <v>1</v>
      </c>
      <c r="I555" s="160"/>
      <c r="L555" s="156"/>
      <c r="M555" s="161"/>
      <c r="T555" s="162"/>
      <c r="AT555" s="157" t="s">
        <v>147</v>
      </c>
      <c r="AU555" s="157" t="s">
        <v>87</v>
      </c>
      <c r="AV555" s="13" t="s">
        <v>87</v>
      </c>
      <c r="AW555" s="13" t="s">
        <v>35</v>
      </c>
      <c r="AX555" s="13" t="s">
        <v>74</v>
      </c>
      <c r="AY555" s="157" t="s">
        <v>135</v>
      </c>
    </row>
    <row r="556" spans="2:51" s="14" customFormat="1" ht="11.25">
      <c r="B556" s="163"/>
      <c r="D556" s="150" t="s">
        <v>147</v>
      </c>
      <c r="E556" s="164" t="s">
        <v>19</v>
      </c>
      <c r="F556" s="165" t="s">
        <v>151</v>
      </c>
      <c r="H556" s="166">
        <v>1</v>
      </c>
      <c r="I556" s="167"/>
      <c r="L556" s="163"/>
      <c r="M556" s="168"/>
      <c r="T556" s="169"/>
      <c r="AT556" s="164" t="s">
        <v>147</v>
      </c>
      <c r="AU556" s="164" t="s">
        <v>87</v>
      </c>
      <c r="AV556" s="14" t="s">
        <v>143</v>
      </c>
      <c r="AW556" s="14" t="s">
        <v>35</v>
      </c>
      <c r="AX556" s="14" t="s">
        <v>81</v>
      </c>
      <c r="AY556" s="164" t="s">
        <v>135</v>
      </c>
    </row>
    <row r="557" spans="2:65" s="1" customFormat="1" ht="16.5" customHeight="1">
      <c r="B557" s="33"/>
      <c r="C557" s="132" t="s">
        <v>868</v>
      </c>
      <c r="D557" s="132" t="s">
        <v>138</v>
      </c>
      <c r="E557" s="133" t="s">
        <v>1378</v>
      </c>
      <c r="F557" s="134" t="s">
        <v>1379</v>
      </c>
      <c r="G557" s="135" t="s">
        <v>213</v>
      </c>
      <c r="H557" s="136">
        <v>8.6</v>
      </c>
      <c r="I557" s="137"/>
      <c r="J557" s="138">
        <f>ROUND(I557*H557,2)</f>
        <v>0</v>
      </c>
      <c r="K557" s="134" t="s">
        <v>142</v>
      </c>
      <c r="L557" s="33"/>
      <c r="M557" s="139" t="s">
        <v>19</v>
      </c>
      <c r="N557" s="140" t="s">
        <v>46</v>
      </c>
      <c r="P557" s="141">
        <f>O557*H557</f>
        <v>0</v>
      </c>
      <c r="Q557" s="141">
        <v>0</v>
      </c>
      <c r="R557" s="141">
        <f>Q557*H557</f>
        <v>0</v>
      </c>
      <c r="S557" s="141">
        <v>0.03</v>
      </c>
      <c r="T557" s="142">
        <f>S557*H557</f>
        <v>0.258</v>
      </c>
      <c r="AR557" s="143" t="s">
        <v>314</v>
      </c>
      <c r="AT557" s="143" t="s">
        <v>138</v>
      </c>
      <c r="AU557" s="143" t="s">
        <v>87</v>
      </c>
      <c r="AY557" s="18" t="s">
        <v>135</v>
      </c>
      <c r="BE557" s="144">
        <f>IF(N557="základní",J557,0)</f>
        <v>0</v>
      </c>
      <c r="BF557" s="144">
        <f>IF(N557="snížená",J557,0)</f>
        <v>0</v>
      </c>
      <c r="BG557" s="144">
        <f>IF(N557="zákl. přenesená",J557,0)</f>
        <v>0</v>
      </c>
      <c r="BH557" s="144">
        <f>IF(N557="sníž. přenesená",J557,0)</f>
        <v>0</v>
      </c>
      <c r="BI557" s="144">
        <f>IF(N557="nulová",J557,0)</f>
        <v>0</v>
      </c>
      <c r="BJ557" s="18" t="s">
        <v>87</v>
      </c>
      <c r="BK557" s="144">
        <f>ROUND(I557*H557,2)</f>
        <v>0</v>
      </c>
      <c r="BL557" s="18" t="s">
        <v>314</v>
      </c>
      <c r="BM557" s="143" t="s">
        <v>1380</v>
      </c>
    </row>
    <row r="558" spans="2:47" s="1" customFormat="1" ht="11.25">
      <c r="B558" s="33"/>
      <c r="D558" s="145" t="s">
        <v>145</v>
      </c>
      <c r="F558" s="146" t="s">
        <v>1381</v>
      </c>
      <c r="I558" s="147"/>
      <c r="L558" s="33"/>
      <c r="M558" s="148"/>
      <c r="T558" s="54"/>
      <c r="AT558" s="18" t="s">
        <v>145</v>
      </c>
      <c r="AU558" s="18" t="s">
        <v>87</v>
      </c>
    </row>
    <row r="559" spans="2:51" s="12" customFormat="1" ht="11.25">
      <c r="B559" s="149"/>
      <c r="D559" s="150" t="s">
        <v>147</v>
      </c>
      <c r="E559" s="151" t="s">
        <v>19</v>
      </c>
      <c r="F559" s="152" t="s">
        <v>1382</v>
      </c>
      <c r="H559" s="151" t="s">
        <v>19</v>
      </c>
      <c r="I559" s="153"/>
      <c r="L559" s="149"/>
      <c r="M559" s="154"/>
      <c r="T559" s="155"/>
      <c r="AT559" s="151" t="s">
        <v>147</v>
      </c>
      <c r="AU559" s="151" t="s">
        <v>87</v>
      </c>
      <c r="AV559" s="12" t="s">
        <v>81</v>
      </c>
      <c r="AW559" s="12" t="s">
        <v>35</v>
      </c>
      <c r="AX559" s="12" t="s">
        <v>74</v>
      </c>
      <c r="AY559" s="151" t="s">
        <v>135</v>
      </c>
    </row>
    <row r="560" spans="2:51" s="13" customFormat="1" ht="11.25">
      <c r="B560" s="156"/>
      <c r="D560" s="150" t="s">
        <v>147</v>
      </c>
      <c r="E560" s="157" t="s">
        <v>19</v>
      </c>
      <c r="F560" s="158" t="s">
        <v>1383</v>
      </c>
      <c r="H560" s="159">
        <v>8.6</v>
      </c>
      <c r="I560" s="160"/>
      <c r="L560" s="156"/>
      <c r="M560" s="161"/>
      <c r="T560" s="162"/>
      <c r="AT560" s="157" t="s">
        <v>147</v>
      </c>
      <c r="AU560" s="157" t="s">
        <v>87</v>
      </c>
      <c r="AV560" s="13" t="s">
        <v>87</v>
      </c>
      <c r="AW560" s="13" t="s">
        <v>35</v>
      </c>
      <c r="AX560" s="13" t="s">
        <v>74</v>
      </c>
      <c r="AY560" s="157" t="s">
        <v>135</v>
      </c>
    </row>
    <row r="561" spans="2:51" s="14" customFormat="1" ht="11.25">
      <c r="B561" s="163"/>
      <c r="D561" s="150" t="s">
        <v>147</v>
      </c>
      <c r="E561" s="164" t="s">
        <v>19</v>
      </c>
      <c r="F561" s="165" t="s">
        <v>151</v>
      </c>
      <c r="H561" s="166">
        <v>8.6</v>
      </c>
      <c r="I561" s="167"/>
      <c r="L561" s="163"/>
      <c r="M561" s="168"/>
      <c r="T561" s="169"/>
      <c r="AT561" s="164" t="s">
        <v>147</v>
      </c>
      <c r="AU561" s="164" t="s">
        <v>87</v>
      </c>
      <c r="AV561" s="14" t="s">
        <v>143</v>
      </c>
      <c r="AW561" s="14" t="s">
        <v>35</v>
      </c>
      <c r="AX561" s="14" t="s">
        <v>81</v>
      </c>
      <c r="AY561" s="164" t="s">
        <v>135</v>
      </c>
    </row>
    <row r="562" spans="2:65" s="1" customFormat="1" ht="16.5" customHeight="1">
      <c r="B562" s="33"/>
      <c r="C562" s="132" t="s">
        <v>874</v>
      </c>
      <c r="D562" s="132" t="s">
        <v>138</v>
      </c>
      <c r="E562" s="133" t="s">
        <v>1384</v>
      </c>
      <c r="F562" s="134" t="s">
        <v>1385</v>
      </c>
      <c r="G562" s="135" t="s">
        <v>486</v>
      </c>
      <c r="H562" s="136">
        <v>7</v>
      </c>
      <c r="I562" s="137"/>
      <c r="J562" s="138">
        <f>ROUND(I562*H562,2)</f>
        <v>0</v>
      </c>
      <c r="K562" s="134" t="s">
        <v>19</v>
      </c>
      <c r="L562" s="33"/>
      <c r="M562" s="139" t="s">
        <v>19</v>
      </c>
      <c r="N562" s="140" t="s">
        <v>46</v>
      </c>
      <c r="P562" s="141">
        <f>O562*H562</f>
        <v>0</v>
      </c>
      <c r="Q562" s="141">
        <v>0</v>
      </c>
      <c r="R562" s="141">
        <f>Q562*H562</f>
        <v>0</v>
      </c>
      <c r="S562" s="141">
        <v>0</v>
      </c>
      <c r="T562" s="142">
        <f>S562*H562</f>
        <v>0</v>
      </c>
      <c r="AR562" s="143" t="s">
        <v>314</v>
      </c>
      <c r="AT562" s="143" t="s">
        <v>138</v>
      </c>
      <c r="AU562" s="143" t="s">
        <v>87</v>
      </c>
      <c r="AY562" s="18" t="s">
        <v>135</v>
      </c>
      <c r="BE562" s="144">
        <f>IF(N562="základní",J562,0)</f>
        <v>0</v>
      </c>
      <c r="BF562" s="144">
        <f>IF(N562="snížená",J562,0)</f>
        <v>0</v>
      </c>
      <c r="BG562" s="144">
        <f>IF(N562="zákl. přenesená",J562,0)</f>
        <v>0</v>
      </c>
      <c r="BH562" s="144">
        <f>IF(N562="sníž. přenesená",J562,0)</f>
        <v>0</v>
      </c>
      <c r="BI562" s="144">
        <f>IF(N562="nulová",J562,0)</f>
        <v>0</v>
      </c>
      <c r="BJ562" s="18" t="s">
        <v>87</v>
      </c>
      <c r="BK562" s="144">
        <f>ROUND(I562*H562,2)</f>
        <v>0</v>
      </c>
      <c r="BL562" s="18" t="s">
        <v>314</v>
      </c>
      <c r="BM562" s="143" t="s">
        <v>1386</v>
      </c>
    </row>
    <row r="563" spans="2:51" s="12" customFormat="1" ht="11.25">
      <c r="B563" s="149"/>
      <c r="D563" s="150" t="s">
        <v>147</v>
      </c>
      <c r="E563" s="151" t="s">
        <v>19</v>
      </c>
      <c r="F563" s="152" t="s">
        <v>780</v>
      </c>
      <c r="H563" s="151" t="s">
        <v>19</v>
      </c>
      <c r="I563" s="153"/>
      <c r="L563" s="149"/>
      <c r="M563" s="154"/>
      <c r="T563" s="155"/>
      <c r="AT563" s="151" t="s">
        <v>147</v>
      </c>
      <c r="AU563" s="151" t="s">
        <v>87</v>
      </c>
      <c r="AV563" s="12" t="s">
        <v>81</v>
      </c>
      <c r="AW563" s="12" t="s">
        <v>35</v>
      </c>
      <c r="AX563" s="12" t="s">
        <v>74</v>
      </c>
      <c r="AY563" s="151" t="s">
        <v>135</v>
      </c>
    </row>
    <row r="564" spans="2:51" s="13" customFormat="1" ht="11.25">
      <c r="B564" s="156"/>
      <c r="D564" s="150" t="s">
        <v>147</v>
      </c>
      <c r="E564" s="157" t="s">
        <v>19</v>
      </c>
      <c r="F564" s="158" t="s">
        <v>1387</v>
      </c>
      <c r="H564" s="159">
        <v>7</v>
      </c>
      <c r="I564" s="160"/>
      <c r="L564" s="156"/>
      <c r="M564" s="161"/>
      <c r="T564" s="162"/>
      <c r="AT564" s="157" t="s">
        <v>147</v>
      </c>
      <c r="AU564" s="157" t="s">
        <v>87</v>
      </c>
      <c r="AV564" s="13" t="s">
        <v>87</v>
      </c>
      <c r="AW564" s="13" t="s">
        <v>35</v>
      </c>
      <c r="AX564" s="13" t="s">
        <v>74</v>
      </c>
      <c r="AY564" s="157" t="s">
        <v>135</v>
      </c>
    </row>
    <row r="565" spans="2:51" s="14" customFormat="1" ht="11.25">
      <c r="B565" s="163"/>
      <c r="D565" s="150" t="s">
        <v>147</v>
      </c>
      <c r="E565" s="164" t="s">
        <v>19</v>
      </c>
      <c r="F565" s="165" t="s">
        <v>151</v>
      </c>
      <c r="H565" s="166">
        <v>7</v>
      </c>
      <c r="I565" s="167"/>
      <c r="L565" s="163"/>
      <c r="M565" s="168"/>
      <c r="T565" s="169"/>
      <c r="AT565" s="164" t="s">
        <v>147</v>
      </c>
      <c r="AU565" s="164" t="s">
        <v>87</v>
      </c>
      <c r="AV565" s="14" t="s">
        <v>143</v>
      </c>
      <c r="AW565" s="14" t="s">
        <v>35</v>
      </c>
      <c r="AX565" s="14" t="s">
        <v>81</v>
      </c>
      <c r="AY565" s="164" t="s">
        <v>135</v>
      </c>
    </row>
    <row r="566" spans="2:65" s="1" customFormat="1" ht="16.5" customHeight="1">
      <c r="B566" s="33"/>
      <c r="C566" s="132" t="s">
        <v>879</v>
      </c>
      <c r="D566" s="132" t="s">
        <v>138</v>
      </c>
      <c r="E566" s="133" t="s">
        <v>1388</v>
      </c>
      <c r="F566" s="134" t="s">
        <v>1389</v>
      </c>
      <c r="G566" s="135" t="s">
        <v>486</v>
      </c>
      <c r="H566" s="136">
        <v>1</v>
      </c>
      <c r="I566" s="137"/>
      <c r="J566" s="138">
        <f>ROUND(I566*H566,2)</f>
        <v>0</v>
      </c>
      <c r="K566" s="134" t="s">
        <v>19</v>
      </c>
      <c r="L566" s="33"/>
      <c r="M566" s="139" t="s">
        <v>19</v>
      </c>
      <c r="N566" s="140" t="s">
        <v>46</v>
      </c>
      <c r="P566" s="141">
        <f>O566*H566</f>
        <v>0</v>
      </c>
      <c r="Q566" s="141">
        <v>0</v>
      </c>
      <c r="R566" s="141">
        <f>Q566*H566</f>
        <v>0</v>
      </c>
      <c r="S566" s="141">
        <v>0</v>
      </c>
      <c r="T566" s="142">
        <f>S566*H566</f>
        <v>0</v>
      </c>
      <c r="AR566" s="143" t="s">
        <v>314</v>
      </c>
      <c r="AT566" s="143" t="s">
        <v>138</v>
      </c>
      <c r="AU566" s="143" t="s">
        <v>87</v>
      </c>
      <c r="AY566" s="18" t="s">
        <v>135</v>
      </c>
      <c r="BE566" s="144">
        <f>IF(N566="základní",J566,0)</f>
        <v>0</v>
      </c>
      <c r="BF566" s="144">
        <f>IF(N566="snížená",J566,0)</f>
        <v>0</v>
      </c>
      <c r="BG566" s="144">
        <f>IF(N566="zákl. přenesená",J566,0)</f>
        <v>0</v>
      </c>
      <c r="BH566" s="144">
        <f>IF(N566="sníž. přenesená",J566,0)</f>
        <v>0</v>
      </c>
      <c r="BI566" s="144">
        <f>IF(N566="nulová",J566,0)</f>
        <v>0</v>
      </c>
      <c r="BJ566" s="18" t="s">
        <v>87</v>
      </c>
      <c r="BK566" s="144">
        <f>ROUND(I566*H566,2)</f>
        <v>0</v>
      </c>
      <c r="BL566" s="18" t="s">
        <v>314</v>
      </c>
      <c r="BM566" s="143" t="s">
        <v>1390</v>
      </c>
    </row>
    <row r="567" spans="2:51" s="12" customFormat="1" ht="11.25">
      <c r="B567" s="149"/>
      <c r="D567" s="150" t="s">
        <v>147</v>
      </c>
      <c r="E567" s="151" t="s">
        <v>19</v>
      </c>
      <c r="F567" s="152" t="s">
        <v>780</v>
      </c>
      <c r="H567" s="151" t="s">
        <v>19</v>
      </c>
      <c r="I567" s="153"/>
      <c r="L567" s="149"/>
      <c r="M567" s="154"/>
      <c r="T567" s="155"/>
      <c r="AT567" s="151" t="s">
        <v>147</v>
      </c>
      <c r="AU567" s="151" t="s">
        <v>87</v>
      </c>
      <c r="AV567" s="12" t="s">
        <v>81</v>
      </c>
      <c r="AW567" s="12" t="s">
        <v>35</v>
      </c>
      <c r="AX567" s="12" t="s">
        <v>74</v>
      </c>
      <c r="AY567" s="151" t="s">
        <v>135</v>
      </c>
    </row>
    <row r="568" spans="2:51" s="13" customFormat="1" ht="11.25">
      <c r="B568" s="156"/>
      <c r="D568" s="150" t="s">
        <v>147</v>
      </c>
      <c r="E568" s="157" t="s">
        <v>19</v>
      </c>
      <c r="F568" s="158" t="s">
        <v>1391</v>
      </c>
      <c r="H568" s="159">
        <v>1</v>
      </c>
      <c r="I568" s="160"/>
      <c r="L568" s="156"/>
      <c r="M568" s="161"/>
      <c r="T568" s="162"/>
      <c r="AT568" s="157" t="s">
        <v>147</v>
      </c>
      <c r="AU568" s="157" t="s">
        <v>87</v>
      </c>
      <c r="AV568" s="13" t="s">
        <v>87</v>
      </c>
      <c r="AW568" s="13" t="s">
        <v>35</v>
      </c>
      <c r="AX568" s="13" t="s">
        <v>74</v>
      </c>
      <c r="AY568" s="157" t="s">
        <v>135</v>
      </c>
    </row>
    <row r="569" spans="2:51" s="14" customFormat="1" ht="11.25">
      <c r="B569" s="163"/>
      <c r="D569" s="150" t="s">
        <v>147</v>
      </c>
      <c r="E569" s="164" t="s">
        <v>19</v>
      </c>
      <c r="F569" s="165" t="s">
        <v>151</v>
      </c>
      <c r="H569" s="166">
        <v>1</v>
      </c>
      <c r="I569" s="167"/>
      <c r="L569" s="163"/>
      <c r="M569" s="168"/>
      <c r="T569" s="169"/>
      <c r="AT569" s="164" t="s">
        <v>147</v>
      </c>
      <c r="AU569" s="164" t="s">
        <v>87</v>
      </c>
      <c r="AV569" s="14" t="s">
        <v>143</v>
      </c>
      <c r="AW569" s="14" t="s">
        <v>35</v>
      </c>
      <c r="AX569" s="14" t="s">
        <v>81</v>
      </c>
      <c r="AY569" s="164" t="s">
        <v>135</v>
      </c>
    </row>
    <row r="570" spans="2:65" s="1" customFormat="1" ht="24.2" customHeight="1">
      <c r="B570" s="33"/>
      <c r="C570" s="132" t="s">
        <v>886</v>
      </c>
      <c r="D570" s="132" t="s">
        <v>138</v>
      </c>
      <c r="E570" s="133" t="s">
        <v>1392</v>
      </c>
      <c r="F570" s="134" t="s">
        <v>1393</v>
      </c>
      <c r="G570" s="135" t="s">
        <v>486</v>
      </c>
      <c r="H570" s="136">
        <v>20</v>
      </c>
      <c r="I570" s="137"/>
      <c r="J570" s="138">
        <f>ROUND(I570*H570,2)</f>
        <v>0</v>
      </c>
      <c r="K570" s="134" t="s">
        <v>19</v>
      </c>
      <c r="L570" s="33"/>
      <c r="M570" s="139" t="s">
        <v>19</v>
      </c>
      <c r="N570" s="140" t="s">
        <v>46</v>
      </c>
      <c r="P570" s="141">
        <f>O570*H570</f>
        <v>0</v>
      </c>
      <c r="Q570" s="141">
        <v>0</v>
      </c>
      <c r="R570" s="141">
        <f>Q570*H570</f>
        <v>0</v>
      </c>
      <c r="S570" s="141">
        <v>0</v>
      </c>
      <c r="T570" s="142">
        <f>S570*H570</f>
        <v>0</v>
      </c>
      <c r="AR570" s="143" t="s">
        <v>314</v>
      </c>
      <c r="AT570" s="143" t="s">
        <v>138</v>
      </c>
      <c r="AU570" s="143" t="s">
        <v>87</v>
      </c>
      <c r="AY570" s="18" t="s">
        <v>135</v>
      </c>
      <c r="BE570" s="144">
        <f>IF(N570="základní",J570,0)</f>
        <v>0</v>
      </c>
      <c r="BF570" s="144">
        <f>IF(N570="snížená",J570,0)</f>
        <v>0</v>
      </c>
      <c r="BG570" s="144">
        <f>IF(N570="zákl. přenesená",J570,0)</f>
        <v>0</v>
      </c>
      <c r="BH570" s="144">
        <f>IF(N570="sníž. přenesená",J570,0)</f>
        <v>0</v>
      </c>
      <c r="BI570" s="144">
        <f>IF(N570="nulová",J570,0)</f>
        <v>0</v>
      </c>
      <c r="BJ570" s="18" t="s">
        <v>87</v>
      </c>
      <c r="BK570" s="144">
        <f>ROUND(I570*H570,2)</f>
        <v>0</v>
      </c>
      <c r="BL570" s="18" t="s">
        <v>314</v>
      </c>
      <c r="BM570" s="143" t="s">
        <v>1394</v>
      </c>
    </row>
    <row r="571" spans="2:51" s="12" customFormat="1" ht="11.25">
      <c r="B571" s="149"/>
      <c r="D571" s="150" t="s">
        <v>147</v>
      </c>
      <c r="E571" s="151" t="s">
        <v>19</v>
      </c>
      <c r="F571" s="152" t="s">
        <v>489</v>
      </c>
      <c r="H571" s="151" t="s">
        <v>19</v>
      </c>
      <c r="I571" s="153"/>
      <c r="L571" s="149"/>
      <c r="M571" s="154"/>
      <c r="T571" s="155"/>
      <c r="AT571" s="151" t="s">
        <v>147</v>
      </c>
      <c r="AU571" s="151" t="s">
        <v>87</v>
      </c>
      <c r="AV571" s="12" t="s">
        <v>81</v>
      </c>
      <c r="AW571" s="12" t="s">
        <v>35</v>
      </c>
      <c r="AX571" s="12" t="s">
        <v>74</v>
      </c>
      <c r="AY571" s="151" t="s">
        <v>135</v>
      </c>
    </row>
    <row r="572" spans="2:51" s="13" customFormat="1" ht="11.25">
      <c r="B572" s="156"/>
      <c r="D572" s="150" t="s">
        <v>147</v>
      </c>
      <c r="E572" s="157" t="s">
        <v>19</v>
      </c>
      <c r="F572" s="158" t="s">
        <v>1232</v>
      </c>
      <c r="H572" s="159">
        <v>20</v>
      </c>
      <c r="I572" s="160"/>
      <c r="L572" s="156"/>
      <c r="M572" s="161"/>
      <c r="T572" s="162"/>
      <c r="AT572" s="157" t="s">
        <v>147</v>
      </c>
      <c r="AU572" s="157" t="s">
        <v>87</v>
      </c>
      <c r="AV572" s="13" t="s">
        <v>87</v>
      </c>
      <c r="AW572" s="13" t="s">
        <v>35</v>
      </c>
      <c r="AX572" s="13" t="s">
        <v>74</v>
      </c>
      <c r="AY572" s="157" t="s">
        <v>135</v>
      </c>
    </row>
    <row r="573" spans="2:51" s="14" customFormat="1" ht="11.25">
      <c r="B573" s="163"/>
      <c r="D573" s="150" t="s">
        <v>147</v>
      </c>
      <c r="E573" s="164" t="s">
        <v>19</v>
      </c>
      <c r="F573" s="165" t="s">
        <v>151</v>
      </c>
      <c r="H573" s="166">
        <v>20</v>
      </c>
      <c r="I573" s="167"/>
      <c r="L573" s="163"/>
      <c r="M573" s="168"/>
      <c r="T573" s="169"/>
      <c r="AT573" s="164" t="s">
        <v>147</v>
      </c>
      <c r="AU573" s="164" t="s">
        <v>87</v>
      </c>
      <c r="AV573" s="14" t="s">
        <v>143</v>
      </c>
      <c r="AW573" s="14" t="s">
        <v>35</v>
      </c>
      <c r="AX573" s="14" t="s">
        <v>81</v>
      </c>
      <c r="AY573" s="164" t="s">
        <v>135</v>
      </c>
    </row>
    <row r="574" spans="2:65" s="1" customFormat="1" ht="16.5" customHeight="1">
      <c r="B574" s="33"/>
      <c r="C574" s="178" t="s">
        <v>891</v>
      </c>
      <c r="D574" s="178" t="s">
        <v>258</v>
      </c>
      <c r="E574" s="179" t="s">
        <v>1395</v>
      </c>
      <c r="F574" s="180" t="s">
        <v>1396</v>
      </c>
      <c r="G574" s="181" t="s">
        <v>486</v>
      </c>
      <c r="H574" s="182">
        <v>20</v>
      </c>
      <c r="I574" s="183"/>
      <c r="J574" s="184">
        <f>ROUND(I574*H574,2)</f>
        <v>0</v>
      </c>
      <c r="K574" s="180" t="s">
        <v>142</v>
      </c>
      <c r="L574" s="185"/>
      <c r="M574" s="186" t="s">
        <v>19</v>
      </c>
      <c r="N574" s="187" t="s">
        <v>46</v>
      </c>
      <c r="P574" s="141">
        <f>O574*H574</f>
        <v>0</v>
      </c>
      <c r="Q574" s="141">
        <v>0.00309</v>
      </c>
      <c r="R574" s="141">
        <f>Q574*H574</f>
        <v>0.061799999999999994</v>
      </c>
      <c r="S574" s="141">
        <v>0</v>
      </c>
      <c r="T574" s="142">
        <f>S574*H574</f>
        <v>0</v>
      </c>
      <c r="AR574" s="143" t="s">
        <v>466</v>
      </c>
      <c r="AT574" s="143" t="s">
        <v>258</v>
      </c>
      <c r="AU574" s="143" t="s">
        <v>87</v>
      </c>
      <c r="AY574" s="18" t="s">
        <v>135</v>
      </c>
      <c r="BE574" s="144">
        <f>IF(N574="základní",J574,0)</f>
        <v>0</v>
      </c>
      <c r="BF574" s="144">
        <f>IF(N574="snížená",J574,0)</f>
        <v>0</v>
      </c>
      <c r="BG574" s="144">
        <f>IF(N574="zákl. přenesená",J574,0)</f>
        <v>0</v>
      </c>
      <c r="BH574" s="144">
        <f>IF(N574="sníž. přenesená",J574,0)</f>
        <v>0</v>
      </c>
      <c r="BI574" s="144">
        <f>IF(N574="nulová",J574,0)</f>
        <v>0</v>
      </c>
      <c r="BJ574" s="18" t="s">
        <v>87</v>
      </c>
      <c r="BK574" s="144">
        <f>ROUND(I574*H574,2)</f>
        <v>0</v>
      </c>
      <c r="BL574" s="18" t="s">
        <v>314</v>
      </c>
      <c r="BM574" s="143" t="s">
        <v>1397</v>
      </c>
    </row>
    <row r="575" spans="2:65" s="1" customFormat="1" ht="16.5" customHeight="1">
      <c r="B575" s="33"/>
      <c r="C575" s="132" t="s">
        <v>898</v>
      </c>
      <c r="D575" s="132" t="s">
        <v>138</v>
      </c>
      <c r="E575" s="133" t="s">
        <v>1398</v>
      </c>
      <c r="F575" s="134" t="s">
        <v>1399</v>
      </c>
      <c r="G575" s="135" t="s">
        <v>213</v>
      </c>
      <c r="H575" s="136">
        <v>82</v>
      </c>
      <c r="I575" s="137"/>
      <c r="J575" s="138">
        <f>ROUND(I575*H575,2)</f>
        <v>0</v>
      </c>
      <c r="K575" s="134" t="s">
        <v>19</v>
      </c>
      <c r="L575" s="33"/>
      <c r="M575" s="139" t="s">
        <v>19</v>
      </c>
      <c r="N575" s="140" t="s">
        <v>46</v>
      </c>
      <c r="P575" s="141">
        <f>O575*H575</f>
        <v>0</v>
      </c>
      <c r="Q575" s="141">
        <v>0</v>
      </c>
      <c r="R575" s="141">
        <f>Q575*H575</f>
        <v>0</v>
      </c>
      <c r="S575" s="141">
        <v>0</v>
      </c>
      <c r="T575" s="142">
        <f>S575*H575</f>
        <v>0</v>
      </c>
      <c r="AR575" s="143" t="s">
        <v>314</v>
      </c>
      <c r="AT575" s="143" t="s">
        <v>138</v>
      </c>
      <c r="AU575" s="143" t="s">
        <v>87</v>
      </c>
      <c r="AY575" s="18" t="s">
        <v>135</v>
      </c>
      <c r="BE575" s="144">
        <f>IF(N575="základní",J575,0)</f>
        <v>0</v>
      </c>
      <c r="BF575" s="144">
        <f>IF(N575="snížená",J575,0)</f>
        <v>0</v>
      </c>
      <c r="BG575" s="144">
        <f>IF(N575="zákl. přenesená",J575,0)</f>
        <v>0</v>
      </c>
      <c r="BH575" s="144">
        <f>IF(N575="sníž. přenesená",J575,0)</f>
        <v>0</v>
      </c>
      <c r="BI575" s="144">
        <f>IF(N575="nulová",J575,0)</f>
        <v>0</v>
      </c>
      <c r="BJ575" s="18" t="s">
        <v>87</v>
      </c>
      <c r="BK575" s="144">
        <f>ROUND(I575*H575,2)</f>
        <v>0</v>
      </c>
      <c r="BL575" s="18" t="s">
        <v>314</v>
      </c>
      <c r="BM575" s="143" t="s">
        <v>1400</v>
      </c>
    </row>
    <row r="576" spans="2:51" s="12" customFormat="1" ht="11.25">
      <c r="B576" s="149"/>
      <c r="D576" s="150" t="s">
        <v>147</v>
      </c>
      <c r="E576" s="151" t="s">
        <v>19</v>
      </c>
      <c r="F576" s="152" t="s">
        <v>489</v>
      </c>
      <c r="H576" s="151" t="s">
        <v>19</v>
      </c>
      <c r="I576" s="153"/>
      <c r="L576" s="149"/>
      <c r="M576" s="154"/>
      <c r="T576" s="155"/>
      <c r="AT576" s="151" t="s">
        <v>147</v>
      </c>
      <c r="AU576" s="151" t="s">
        <v>87</v>
      </c>
      <c r="AV576" s="12" t="s">
        <v>81</v>
      </c>
      <c r="AW576" s="12" t="s">
        <v>35</v>
      </c>
      <c r="AX576" s="12" t="s">
        <v>74</v>
      </c>
      <c r="AY576" s="151" t="s">
        <v>135</v>
      </c>
    </row>
    <row r="577" spans="2:51" s="13" customFormat="1" ht="11.25">
      <c r="B577" s="156"/>
      <c r="D577" s="150" t="s">
        <v>147</v>
      </c>
      <c r="E577" s="157" t="s">
        <v>19</v>
      </c>
      <c r="F577" s="158" t="s">
        <v>1401</v>
      </c>
      <c r="H577" s="159">
        <v>82</v>
      </c>
      <c r="I577" s="160"/>
      <c r="L577" s="156"/>
      <c r="M577" s="161"/>
      <c r="T577" s="162"/>
      <c r="AT577" s="157" t="s">
        <v>147</v>
      </c>
      <c r="AU577" s="157" t="s">
        <v>87</v>
      </c>
      <c r="AV577" s="13" t="s">
        <v>87</v>
      </c>
      <c r="AW577" s="13" t="s">
        <v>35</v>
      </c>
      <c r="AX577" s="13" t="s">
        <v>74</v>
      </c>
      <c r="AY577" s="157" t="s">
        <v>135</v>
      </c>
    </row>
    <row r="578" spans="2:51" s="14" customFormat="1" ht="11.25">
      <c r="B578" s="163"/>
      <c r="D578" s="150" t="s">
        <v>147</v>
      </c>
      <c r="E578" s="164" t="s">
        <v>19</v>
      </c>
      <c r="F578" s="165" t="s">
        <v>151</v>
      </c>
      <c r="H578" s="166">
        <v>82</v>
      </c>
      <c r="I578" s="167"/>
      <c r="L578" s="163"/>
      <c r="M578" s="168"/>
      <c r="T578" s="169"/>
      <c r="AT578" s="164" t="s">
        <v>147</v>
      </c>
      <c r="AU578" s="164" t="s">
        <v>87</v>
      </c>
      <c r="AV578" s="14" t="s">
        <v>143</v>
      </c>
      <c r="AW578" s="14" t="s">
        <v>35</v>
      </c>
      <c r="AX578" s="14" t="s">
        <v>81</v>
      </c>
      <c r="AY578" s="164" t="s">
        <v>135</v>
      </c>
    </row>
    <row r="579" spans="2:65" s="1" customFormat="1" ht="16.5" customHeight="1">
      <c r="B579" s="33"/>
      <c r="C579" s="132" t="s">
        <v>904</v>
      </c>
      <c r="D579" s="132" t="s">
        <v>138</v>
      </c>
      <c r="E579" s="133" t="s">
        <v>1402</v>
      </c>
      <c r="F579" s="134" t="s">
        <v>1403</v>
      </c>
      <c r="G579" s="135" t="s">
        <v>486</v>
      </c>
      <c r="H579" s="136">
        <v>4</v>
      </c>
      <c r="I579" s="137"/>
      <c r="J579" s="138">
        <f>ROUND(I579*H579,2)</f>
        <v>0</v>
      </c>
      <c r="K579" s="134" t="s">
        <v>19</v>
      </c>
      <c r="L579" s="33"/>
      <c r="M579" s="139" t="s">
        <v>19</v>
      </c>
      <c r="N579" s="140" t="s">
        <v>46</v>
      </c>
      <c r="P579" s="141">
        <f>O579*H579</f>
        <v>0</v>
      </c>
      <c r="Q579" s="141">
        <v>0</v>
      </c>
      <c r="R579" s="141">
        <f>Q579*H579</f>
        <v>0</v>
      </c>
      <c r="S579" s="141">
        <v>0</v>
      </c>
      <c r="T579" s="142">
        <f>S579*H579</f>
        <v>0</v>
      </c>
      <c r="AR579" s="143" t="s">
        <v>314</v>
      </c>
      <c r="AT579" s="143" t="s">
        <v>138</v>
      </c>
      <c r="AU579" s="143" t="s">
        <v>87</v>
      </c>
      <c r="AY579" s="18" t="s">
        <v>135</v>
      </c>
      <c r="BE579" s="144">
        <f>IF(N579="základní",J579,0)</f>
        <v>0</v>
      </c>
      <c r="BF579" s="144">
        <f>IF(N579="snížená",J579,0)</f>
        <v>0</v>
      </c>
      <c r="BG579" s="144">
        <f>IF(N579="zákl. přenesená",J579,0)</f>
        <v>0</v>
      </c>
      <c r="BH579" s="144">
        <f>IF(N579="sníž. přenesená",J579,0)</f>
        <v>0</v>
      </c>
      <c r="BI579" s="144">
        <f>IF(N579="nulová",J579,0)</f>
        <v>0</v>
      </c>
      <c r="BJ579" s="18" t="s">
        <v>87</v>
      </c>
      <c r="BK579" s="144">
        <f>ROUND(I579*H579,2)</f>
        <v>0</v>
      </c>
      <c r="BL579" s="18" t="s">
        <v>314</v>
      </c>
      <c r="BM579" s="143" t="s">
        <v>1404</v>
      </c>
    </row>
    <row r="580" spans="2:51" s="12" customFormat="1" ht="11.25">
      <c r="B580" s="149"/>
      <c r="D580" s="150" t="s">
        <v>147</v>
      </c>
      <c r="E580" s="151" t="s">
        <v>19</v>
      </c>
      <c r="F580" s="152" t="s">
        <v>489</v>
      </c>
      <c r="H580" s="151" t="s">
        <v>19</v>
      </c>
      <c r="I580" s="153"/>
      <c r="L580" s="149"/>
      <c r="M580" s="154"/>
      <c r="T580" s="155"/>
      <c r="AT580" s="151" t="s">
        <v>147</v>
      </c>
      <c r="AU580" s="151" t="s">
        <v>87</v>
      </c>
      <c r="AV580" s="12" t="s">
        <v>81</v>
      </c>
      <c r="AW580" s="12" t="s">
        <v>35</v>
      </c>
      <c r="AX580" s="12" t="s">
        <v>74</v>
      </c>
      <c r="AY580" s="151" t="s">
        <v>135</v>
      </c>
    </row>
    <row r="581" spans="2:51" s="13" customFormat="1" ht="11.25">
      <c r="B581" s="156"/>
      <c r="D581" s="150" t="s">
        <v>147</v>
      </c>
      <c r="E581" s="157" t="s">
        <v>19</v>
      </c>
      <c r="F581" s="158" t="s">
        <v>1233</v>
      </c>
      <c r="H581" s="159">
        <v>4</v>
      </c>
      <c r="I581" s="160"/>
      <c r="L581" s="156"/>
      <c r="M581" s="161"/>
      <c r="T581" s="162"/>
      <c r="AT581" s="157" t="s">
        <v>147</v>
      </c>
      <c r="AU581" s="157" t="s">
        <v>87</v>
      </c>
      <c r="AV581" s="13" t="s">
        <v>87</v>
      </c>
      <c r="AW581" s="13" t="s">
        <v>35</v>
      </c>
      <c r="AX581" s="13" t="s">
        <v>74</v>
      </c>
      <c r="AY581" s="157" t="s">
        <v>135</v>
      </c>
    </row>
    <row r="582" spans="2:51" s="14" customFormat="1" ht="11.25">
      <c r="B582" s="163"/>
      <c r="D582" s="150" t="s">
        <v>147</v>
      </c>
      <c r="E582" s="164" t="s">
        <v>19</v>
      </c>
      <c r="F582" s="165" t="s">
        <v>151</v>
      </c>
      <c r="H582" s="166">
        <v>4</v>
      </c>
      <c r="I582" s="167"/>
      <c r="L582" s="163"/>
      <c r="M582" s="168"/>
      <c r="T582" s="169"/>
      <c r="AT582" s="164" t="s">
        <v>147</v>
      </c>
      <c r="AU582" s="164" t="s">
        <v>87</v>
      </c>
      <c r="AV582" s="14" t="s">
        <v>143</v>
      </c>
      <c r="AW582" s="14" t="s">
        <v>35</v>
      </c>
      <c r="AX582" s="14" t="s">
        <v>81</v>
      </c>
      <c r="AY582" s="164" t="s">
        <v>135</v>
      </c>
    </row>
    <row r="583" spans="2:65" s="1" customFormat="1" ht="24.2" customHeight="1">
      <c r="B583" s="33"/>
      <c r="C583" s="132" t="s">
        <v>1405</v>
      </c>
      <c r="D583" s="132" t="s">
        <v>138</v>
      </c>
      <c r="E583" s="133" t="s">
        <v>1406</v>
      </c>
      <c r="F583" s="134" t="s">
        <v>1407</v>
      </c>
      <c r="G583" s="135" t="s">
        <v>486</v>
      </c>
      <c r="H583" s="136">
        <v>1</v>
      </c>
      <c r="I583" s="137"/>
      <c r="J583" s="138">
        <f>ROUND(I583*H583,2)</f>
        <v>0</v>
      </c>
      <c r="K583" s="134" t="s">
        <v>19</v>
      </c>
      <c r="L583" s="33"/>
      <c r="M583" s="139" t="s">
        <v>19</v>
      </c>
      <c r="N583" s="140" t="s">
        <v>46</v>
      </c>
      <c r="P583" s="141">
        <f>O583*H583</f>
        <v>0</v>
      </c>
      <c r="Q583" s="141">
        <v>0</v>
      </c>
      <c r="R583" s="141">
        <f>Q583*H583</f>
        <v>0</v>
      </c>
      <c r="S583" s="141">
        <v>0</v>
      </c>
      <c r="T583" s="142">
        <f>S583*H583</f>
        <v>0</v>
      </c>
      <c r="AR583" s="143" t="s">
        <v>314</v>
      </c>
      <c r="AT583" s="143" t="s">
        <v>138</v>
      </c>
      <c r="AU583" s="143" t="s">
        <v>87</v>
      </c>
      <c r="AY583" s="18" t="s">
        <v>135</v>
      </c>
      <c r="BE583" s="144">
        <f>IF(N583="základní",J583,0)</f>
        <v>0</v>
      </c>
      <c r="BF583" s="144">
        <f>IF(N583="snížená",J583,0)</f>
        <v>0</v>
      </c>
      <c r="BG583" s="144">
        <f>IF(N583="zákl. přenesená",J583,0)</f>
        <v>0</v>
      </c>
      <c r="BH583" s="144">
        <f>IF(N583="sníž. přenesená",J583,0)</f>
        <v>0</v>
      </c>
      <c r="BI583" s="144">
        <f>IF(N583="nulová",J583,0)</f>
        <v>0</v>
      </c>
      <c r="BJ583" s="18" t="s">
        <v>87</v>
      </c>
      <c r="BK583" s="144">
        <f>ROUND(I583*H583,2)</f>
        <v>0</v>
      </c>
      <c r="BL583" s="18" t="s">
        <v>314</v>
      </c>
      <c r="BM583" s="143" t="s">
        <v>1408</v>
      </c>
    </row>
    <row r="584" spans="2:51" s="12" customFormat="1" ht="11.25">
      <c r="B584" s="149"/>
      <c r="D584" s="150" t="s">
        <v>147</v>
      </c>
      <c r="E584" s="151" t="s">
        <v>19</v>
      </c>
      <c r="F584" s="152" t="s">
        <v>489</v>
      </c>
      <c r="H584" s="151" t="s">
        <v>19</v>
      </c>
      <c r="I584" s="153"/>
      <c r="L584" s="149"/>
      <c r="M584" s="154"/>
      <c r="T584" s="155"/>
      <c r="AT584" s="151" t="s">
        <v>147</v>
      </c>
      <c r="AU584" s="151" t="s">
        <v>87</v>
      </c>
      <c r="AV584" s="12" t="s">
        <v>81</v>
      </c>
      <c r="AW584" s="12" t="s">
        <v>35</v>
      </c>
      <c r="AX584" s="12" t="s">
        <v>74</v>
      </c>
      <c r="AY584" s="151" t="s">
        <v>135</v>
      </c>
    </row>
    <row r="585" spans="2:51" s="13" customFormat="1" ht="11.25">
      <c r="B585" s="156"/>
      <c r="D585" s="150" t="s">
        <v>147</v>
      </c>
      <c r="E585" s="157" t="s">
        <v>19</v>
      </c>
      <c r="F585" s="158" t="s">
        <v>1409</v>
      </c>
      <c r="H585" s="159">
        <v>1</v>
      </c>
      <c r="I585" s="160"/>
      <c r="L585" s="156"/>
      <c r="M585" s="161"/>
      <c r="T585" s="162"/>
      <c r="AT585" s="157" t="s">
        <v>147</v>
      </c>
      <c r="AU585" s="157" t="s">
        <v>87</v>
      </c>
      <c r="AV585" s="13" t="s">
        <v>87</v>
      </c>
      <c r="AW585" s="13" t="s">
        <v>35</v>
      </c>
      <c r="AX585" s="13" t="s">
        <v>81</v>
      </c>
      <c r="AY585" s="157" t="s">
        <v>135</v>
      </c>
    </row>
    <row r="586" spans="2:51" s="14" customFormat="1" ht="11.25">
      <c r="B586" s="163"/>
      <c r="D586" s="150" t="s">
        <v>147</v>
      </c>
      <c r="E586" s="164" t="s">
        <v>19</v>
      </c>
      <c r="F586" s="165" t="s">
        <v>151</v>
      </c>
      <c r="H586" s="166">
        <v>1</v>
      </c>
      <c r="I586" s="167"/>
      <c r="L586" s="163"/>
      <c r="M586" s="168"/>
      <c r="T586" s="169"/>
      <c r="AT586" s="164" t="s">
        <v>147</v>
      </c>
      <c r="AU586" s="164" t="s">
        <v>87</v>
      </c>
      <c r="AV586" s="14" t="s">
        <v>143</v>
      </c>
      <c r="AW586" s="14" t="s">
        <v>35</v>
      </c>
      <c r="AX586" s="14" t="s">
        <v>74</v>
      </c>
      <c r="AY586" s="164" t="s">
        <v>135</v>
      </c>
    </row>
    <row r="587" spans="2:65" s="1" customFormat="1" ht="16.5" customHeight="1">
      <c r="B587" s="33"/>
      <c r="C587" s="132" t="s">
        <v>1410</v>
      </c>
      <c r="D587" s="132" t="s">
        <v>138</v>
      </c>
      <c r="E587" s="133" t="s">
        <v>1411</v>
      </c>
      <c r="F587" s="134" t="s">
        <v>1412</v>
      </c>
      <c r="G587" s="135" t="s">
        <v>213</v>
      </c>
      <c r="H587" s="136">
        <v>4.39</v>
      </c>
      <c r="I587" s="137"/>
      <c r="J587" s="138">
        <f>ROUND(I587*H587,2)</f>
        <v>0</v>
      </c>
      <c r="K587" s="134" t="s">
        <v>142</v>
      </c>
      <c r="L587" s="33"/>
      <c r="M587" s="139" t="s">
        <v>19</v>
      </c>
      <c r="N587" s="140" t="s">
        <v>46</v>
      </c>
      <c r="P587" s="141">
        <f>O587*H587</f>
        <v>0</v>
      </c>
      <c r="Q587" s="141">
        <v>0</v>
      </c>
      <c r="R587" s="141">
        <f>Q587*H587</f>
        <v>0</v>
      </c>
      <c r="S587" s="141">
        <v>0</v>
      </c>
      <c r="T587" s="142">
        <f>S587*H587</f>
        <v>0</v>
      </c>
      <c r="AR587" s="143" t="s">
        <v>314</v>
      </c>
      <c r="AT587" s="143" t="s">
        <v>138</v>
      </c>
      <c r="AU587" s="143" t="s">
        <v>87</v>
      </c>
      <c r="AY587" s="18" t="s">
        <v>135</v>
      </c>
      <c r="BE587" s="144">
        <f>IF(N587="základní",J587,0)</f>
        <v>0</v>
      </c>
      <c r="BF587" s="144">
        <f>IF(N587="snížená",J587,0)</f>
        <v>0</v>
      </c>
      <c r="BG587" s="144">
        <f>IF(N587="zákl. přenesená",J587,0)</f>
        <v>0</v>
      </c>
      <c r="BH587" s="144">
        <f>IF(N587="sníž. přenesená",J587,0)</f>
        <v>0</v>
      </c>
      <c r="BI587" s="144">
        <f>IF(N587="nulová",J587,0)</f>
        <v>0</v>
      </c>
      <c r="BJ587" s="18" t="s">
        <v>87</v>
      </c>
      <c r="BK587" s="144">
        <f>ROUND(I587*H587,2)</f>
        <v>0</v>
      </c>
      <c r="BL587" s="18" t="s">
        <v>314</v>
      </c>
      <c r="BM587" s="143" t="s">
        <v>1413</v>
      </c>
    </row>
    <row r="588" spans="2:47" s="1" customFormat="1" ht="11.25">
      <c r="B588" s="33"/>
      <c r="D588" s="145" t="s">
        <v>145</v>
      </c>
      <c r="F588" s="146" t="s">
        <v>1414</v>
      </c>
      <c r="I588" s="147"/>
      <c r="L588" s="33"/>
      <c r="M588" s="148"/>
      <c r="T588" s="54"/>
      <c r="AT588" s="18" t="s">
        <v>145</v>
      </c>
      <c r="AU588" s="18" t="s">
        <v>87</v>
      </c>
    </row>
    <row r="589" spans="2:51" s="12" customFormat="1" ht="11.25">
      <c r="B589" s="149"/>
      <c r="D589" s="150" t="s">
        <v>147</v>
      </c>
      <c r="E589" s="151" t="s">
        <v>19</v>
      </c>
      <c r="F589" s="152" t="s">
        <v>810</v>
      </c>
      <c r="H589" s="151" t="s">
        <v>19</v>
      </c>
      <c r="I589" s="153"/>
      <c r="L589" s="149"/>
      <c r="M589" s="154"/>
      <c r="T589" s="155"/>
      <c r="AT589" s="151" t="s">
        <v>147</v>
      </c>
      <c r="AU589" s="151" t="s">
        <v>87</v>
      </c>
      <c r="AV589" s="12" t="s">
        <v>81</v>
      </c>
      <c r="AW589" s="12" t="s">
        <v>35</v>
      </c>
      <c r="AX589" s="12" t="s">
        <v>74</v>
      </c>
      <c r="AY589" s="151" t="s">
        <v>135</v>
      </c>
    </row>
    <row r="590" spans="2:51" s="13" customFormat="1" ht="11.25">
      <c r="B590" s="156"/>
      <c r="D590" s="150" t="s">
        <v>147</v>
      </c>
      <c r="E590" s="157" t="s">
        <v>19</v>
      </c>
      <c r="F590" s="158" t="s">
        <v>1415</v>
      </c>
      <c r="H590" s="159">
        <v>4.39</v>
      </c>
      <c r="I590" s="160"/>
      <c r="L590" s="156"/>
      <c r="M590" s="161"/>
      <c r="T590" s="162"/>
      <c r="AT590" s="157" t="s">
        <v>147</v>
      </c>
      <c r="AU590" s="157" t="s">
        <v>87</v>
      </c>
      <c r="AV590" s="13" t="s">
        <v>87</v>
      </c>
      <c r="AW590" s="13" t="s">
        <v>35</v>
      </c>
      <c r="AX590" s="13" t="s">
        <v>74</v>
      </c>
      <c r="AY590" s="157" t="s">
        <v>135</v>
      </c>
    </row>
    <row r="591" spans="2:51" s="14" customFormat="1" ht="11.25">
      <c r="B591" s="163"/>
      <c r="D591" s="150" t="s">
        <v>147</v>
      </c>
      <c r="E591" s="164" t="s">
        <v>19</v>
      </c>
      <c r="F591" s="165" t="s">
        <v>151</v>
      </c>
      <c r="H591" s="166">
        <v>4.39</v>
      </c>
      <c r="I591" s="167"/>
      <c r="L591" s="163"/>
      <c r="M591" s="168"/>
      <c r="T591" s="169"/>
      <c r="AT591" s="164" t="s">
        <v>147</v>
      </c>
      <c r="AU591" s="164" t="s">
        <v>87</v>
      </c>
      <c r="AV591" s="14" t="s">
        <v>143</v>
      </c>
      <c r="AW591" s="14" t="s">
        <v>35</v>
      </c>
      <c r="AX591" s="14" t="s">
        <v>81</v>
      </c>
      <c r="AY591" s="164" t="s">
        <v>135</v>
      </c>
    </row>
    <row r="592" spans="2:65" s="1" customFormat="1" ht="24.2" customHeight="1">
      <c r="B592" s="33"/>
      <c r="C592" s="132" t="s">
        <v>1416</v>
      </c>
      <c r="D592" s="132" t="s">
        <v>138</v>
      </c>
      <c r="E592" s="133" t="s">
        <v>1417</v>
      </c>
      <c r="F592" s="134" t="s">
        <v>1418</v>
      </c>
      <c r="G592" s="135" t="s">
        <v>213</v>
      </c>
      <c r="H592" s="136">
        <v>2.53</v>
      </c>
      <c r="I592" s="137"/>
      <c r="J592" s="138">
        <f>ROUND(I592*H592,2)</f>
        <v>0</v>
      </c>
      <c r="K592" s="134" t="s">
        <v>142</v>
      </c>
      <c r="L592" s="33"/>
      <c r="M592" s="139" t="s">
        <v>19</v>
      </c>
      <c r="N592" s="140" t="s">
        <v>46</v>
      </c>
      <c r="P592" s="141">
        <f>O592*H592</f>
        <v>0</v>
      </c>
      <c r="Q592" s="141">
        <v>0</v>
      </c>
      <c r="R592" s="141">
        <f>Q592*H592</f>
        <v>0</v>
      </c>
      <c r="S592" s="141">
        <v>0</v>
      </c>
      <c r="T592" s="142">
        <f>S592*H592</f>
        <v>0</v>
      </c>
      <c r="AR592" s="143" t="s">
        <v>314</v>
      </c>
      <c r="AT592" s="143" t="s">
        <v>138</v>
      </c>
      <c r="AU592" s="143" t="s">
        <v>87</v>
      </c>
      <c r="AY592" s="18" t="s">
        <v>135</v>
      </c>
      <c r="BE592" s="144">
        <f>IF(N592="základní",J592,0)</f>
        <v>0</v>
      </c>
      <c r="BF592" s="144">
        <f>IF(N592="snížená",J592,0)</f>
        <v>0</v>
      </c>
      <c r="BG592" s="144">
        <f>IF(N592="zákl. přenesená",J592,0)</f>
        <v>0</v>
      </c>
      <c r="BH592" s="144">
        <f>IF(N592="sníž. přenesená",J592,0)</f>
        <v>0</v>
      </c>
      <c r="BI592" s="144">
        <f>IF(N592="nulová",J592,0)</f>
        <v>0</v>
      </c>
      <c r="BJ592" s="18" t="s">
        <v>87</v>
      </c>
      <c r="BK592" s="144">
        <f>ROUND(I592*H592,2)</f>
        <v>0</v>
      </c>
      <c r="BL592" s="18" t="s">
        <v>314</v>
      </c>
      <c r="BM592" s="143" t="s">
        <v>1419</v>
      </c>
    </row>
    <row r="593" spans="2:47" s="1" customFormat="1" ht="11.25">
      <c r="B593" s="33"/>
      <c r="D593" s="145" t="s">
        <v>145</v>
      </c>
      <c r="F593" s="146" t="s">
        <v>1420</v>
      </c>
      <c r="I593" s="147"/>
      <c r="L593" s="33"/>
      <c r="M593" s="148"/>
      <c r="T593" s="54"/>
      <c r="AT593" s="18" t="s">
        <v>145</v>
      </c>
      <c r="AU593" s="18" t="s">
        <v>87</v>
      </c>
    </row>
    <row r="594" spans="2:51" s="12" customFormat="1" ht="11.25">
      <c r="B594" s="149"/>
      <c r="D594" s="150" t="s">
        <v>147</v>
      </c>
      <c r="E594" s="151" t="s">
        <v>19</v>
      </c>
      <c r="F594" s="152" t="s">
        <v>810</v>
      </c>
      <c r="H594" s="151" t="s">
        <v>19</v>
      </c>
      <c r="I594" s="153"/>
      <c r="L594" s="149"/>
      <c r="M594" s="154"/>
      <c r="T594" s="155"/>
      <c r="AT594" s="151" t="s">
        <v>147</v>
      </c>
      <c r="AU594" s="151" t="s">
        <v>87</v>
      </c>
      <c r="AV594" s="12" t="s">
        <v>81</v>
      </c>
      <c r="AW594" s="12" t="s">
        <v>35</v>
      </c>
      <c r="AX594" s="12" t="s">
        <v>74</v>
      </c>
      <c r="AY594" s="151" t="s">
        <v>135</v>
      </c>
    </row>
    <row r="595" spans="2:51" s="13" customFormat="1" ht="11.25">
      <c r="B595" s="156"/>
      <c r="D595" s="150" t="s">
        <v>147</v>
      </c>
      <c r="E595" s="157" t="s">
        <v>19</v>
      </c>
      <c r="F595" s="158" t="s">
        <v>1421</v>
      </c>
      <c r="H595" s="159">
        <v>2.53</v>
      </c>
      <c r="I595" s="160"/>
      <c r="L595" s="156"/>
      <c r="M595" s="161"/>
      <c r="T595" s="162"/>
      <c r="AT595" s="157" t="s">
        <v>147</v>
      </c>
      <c r="AU595" s="157" t="s">
        <v>87</v>
      </c>
      <c r="AV595" s="13" t="s">
        <v>87</v>
      </c>
      <c r="AW595" s="13" t="s">
        <v>35</v>
      </c>
      <c r="AX595" s="13" t="s">
        <v>74</v>
      </c>
      <c r="AY595" s="157" t="s">
        <v>135</v>
      </c>
    </row>
    <row r="596" spans="2:51" s="14" customFormat="1" ht="11.25">
      <c r="B596" s="163"/>
      <c r="D596" s="150" t="s">
        <v>147</v>
      </c>
      <c r="E596" s="164" t="s">
        <v>19</v>
      </c>
      <c r="F596" s="165" t="s">
        <v>151</v>
      </c>
      <c r="H596" s="166">
        <v>2.53</v>
      </c>
      <c r="I596" s="167"/>
      <c r="L596" s="163"/>
      <c r="M596" s="168"/>
      <c r="T596" s="169"/>
      <c r="AT596" s="164" t="s">
        <v>147</v>
      </c>
      <c r="AU596" s="164" t="s">
        <v>87</v>
      </c>
      <c r="AV596" s="14" t="s">
        <v>143</v>
      </c>
      <c r="AW596" s="14" t="s">
        <v>35</v>
      </c>
      <c r="AX596" s="14" t="s">
        <v>81</v>
      </c>
      <c r="AY596" s="164" t="s">
        <v>135</v>
      </c>
    </row>
    <row r="597" spans="2:65" s="1" customFormat="1" ht="16.5" customHeight="1">
      <c r="B597" s="33"/>
      <c r="C597" s="178" t="s">
        <v>1422</v>
      </c>
      <c r="D597" s="178" t="s">
        <v>258</v>
      </c>
      <c r="E597" s="179" t="s">
        <v>1423</v>
      </c>
      <c r="F597" s="180" t="s">
        <v>1424</v>
      </c>
      <c r="G597" s="181" t="s">
        <v>213</v>
      </c>
      <c r="H597" s="182">
        <v>4.39</v>
      </c>
      <c r="I597" s="183"/>
      <c r="J597" s="184">
        <f>ROUND(I597*H597,2)</f>
        <v>0</v>
      </c>
      <c r="K597" s="180" t="s">
        <v>19</v>
      </c>
      <c r="L597" s="185"/>
      <c r="M597" s="186" t="s">
        <v>19</v>
      </c>
      <c r="N597" s="187" t="s">
        <v>46</v>
      </c>
      <c r="P597" s="141">
        <f>O597*H597</f>
        <v>0</v>
      </c>
      <c r="Q597" s="141">
        <v>0.0029</v>
      </c>
      <c r="R597" s="141">
        <f>Q597*H597</f>
        <v>0.012730999999999998</v>
      </c>
      <c r="S597" s="141">
        <v>0</v>
      </c>
      <c r="T597" s="142">
        <f>S597*H597</f>
        <v>0</v>
      </c>
      <c r="AR597" s="143" t="s">
        <v>466</v>
      </c>
      <c r="AT597" s="143" t="s">
        <v>258</v>
      </c>
      <c r="AU597" s="143" t="s">
        <v>87</v>
      </c>
      <c r="AY597" s="18" t="s">
        <v>135</v>
      </c>
      <c r="BE597" s="144">
        <f>IF(N597="základní",J597,0)</f>
        <v>0</v>
      </c>
      <c r="BF597" s="144">
        <f>IF(N597="snížená",J597,0)</f>
        <v>0</v>
      </c>
      <c r="BG597" s="144">
        <f>IF(N597="zákl. přenesená",J597,0)</f>
        <v>0</v>
      </c>
      <c r="BH597" s="144">
        <f>IF(N597="sníž. přenesená",J597,0)</f>
        <v>0</v>
      </c>
      <c r="BI597" s="144">
        <f>IF(N597="nulová",J597,0)</f>
        <v>0</v>
      </c>
      <c r="BJ597" s="18" t="s">
        <v>87</v>
      </c>
      <c r="BK597" s="144">
        <f>ROUND(I597*H597,2)</f>
        <v>0</v>
      </c>
      <c r="BL597" s="18" t="s">
        <v>314</v>
      </c>
      <c r="BM597" s="143" t="s">
        <v>1425</v>
      </c>
    </row>
    <row r="598" spans="2:65" s="1" customFormat="1" ht="24.2" customHeight="1">
      <c r="B598" s="33"/>
      <c r="C598" s="132" t="s">
        <v>1426</v>
      </c>
      <c r="D598" s="132" t="s">
        <v>138</v>
      </c>
      <c r="E598" s="133" t="s">
        <v>1427</v>
      </c>
      <c r="F598" s="134" t="s">
        <v>1428</v>
      </c>
      <c r="G598" s="135" t="s">
        <v>486</v>
      </c>
      <c r="H598" s="136">
        <v>1</v>
      </c>
      <c r="I598" s="137"/>
      <c r="J598" s="138">
        <f>ROUND(I598*H598,2)</f>
        <v>0</v>
      </c>
      <c r="K598" s="134" t="s">
        <v>19</v>
      </c>
      <c r="L598" s="33"/>
      <c r="M598" s="139" t="s">
        <v>19</v>
      </c>
      <c r="N598" s="140" t="s">
        <v>46</v>
      </c>
      <c r="P598" s="141">
        <f>O598*H598</f>
        <v>0</v>
      </c>
      <c r="Q598" s="141">
        <v>0</v>
      </c>
      <c r="R598" s="141">
        <f>Q598*H598</f>
        <v>0</v>
      </c>
      <c r="S598" s="141">
        <v>0</v>
      </c>
      <c r="T598" s="142">
        <f>S598*H598</f>
        <v>0</v>
      </c>
      <c r="AR598" s="143" t="s">
        <v>314</v>
      </c>
      <c r="AT598" s="143" t="s">
        <v>138</v>
      </c>
      <c r="AU598" s="143" t="s">
        <v>87</v>
      </c>
      <c r="AY598" s="18" t="s">
        <v>135</v>
      </c>
      <c r="BE598" s="144">
        <f>IF(N598="základní",J598,0)</f>
        <v>0</v>
      </c>
      <c r="BF598" s="144">
        <f>IF(N598="snížená",J598,0)</f>
        <v>0</v>
      </c>
      <c r="BG598" s="144">
        <f>IF(N598="zákl. přenesená",J598,0)</f>
        <v>0</v>
      </c>
      <c r="BH598" s="144">
        <f>IF(N598="sníž. přenesená",J598,0)</f>
        <v>0</v>
      </c>
      <c r="BI598" s="144">
        <f>IF(N598="nulová",J598,0)</f>
        <v>0</v>
      </c>
      <c r="BJ598" s="18" t="s">
        <v>87</v>
      </c>
      <c r="BK598" s="144">
        <f>ROUND(I598*H598,2)</f>
        <v>0</v>
      </c>
      <c r="BL598" s="18" t="s">
        <v>314</v>
      </c>
      <c r="BM598" s="143" t="s">
        <v>1429</v>
      </c>
    </row>
    <row r="599" spans="2:51" s="12" customFormat="1" ht="11.25">
      <c r="B599" s="149"/>
      <c r="D599" s="150" t="s">
        <v>147</v>
      </c>
      <c r="E599" s="151" t="s">
        <v>19</v>
      </c>
      <c r="F599" s="152" t="s">
        <v>810</v>
      </c>
      <c r="H599" s="151" t="s">
        <v>19</v>
      </c>
      <c r="I599" s="153"/>
      <c r="L599" s="149"/>
      <c r="M599" s="154"/>
      <c r="T599" s="155"/>
      <c r="AT599" s="151" t="s">
        <v>147</v>
      </c>
      <c r="AU599" s="151" t="s">
        <v>87</v>
      </c>
      <c r="AV599" s="12" t="s">
        <v>81</v>
      </c>
      <c r="AW599" s="12" t="s">
        <v>35</v>
      </c>
      <c r="AX599" s="12" t="s">
        <v>74</v>
      </c>
      <c r="AY599" s="151" t="s">
        <v>135</v>
      </c>
    </row>
    <row r="600" spans="2:51" s="13" customFormat="1" ht="11.25">
      <c r="B600" s="156"/>
      <c r="D600" s="150" t="s">
        <v>147</v>
      </c>
      <c r="E600" s="157" t="s">
        <v>19</v>
      </c>
      <c r="F600" s="158" t="s">
        <v>1430</v>
      </c>
      <c r="H600" s="159">
        <v>1</v>
      </c>
      <c r="I600" s="160"/>
      <c r="L600" s="156"/>
      <c r="M600" s="161"/>
      <c r="T600" s="162"/>
      <c r="AT600" s="157" t="s">
        <v>147</v>
      </c>
      <c r="AU600" s="157" t="s">
        <v>87</v>
      </c>
      <c r="AV600" s="13" t="s">
        <v>87</v>
      </c>
      <c r="AW600" s="13" t="s">
        <v>35</v>
      </c>
      <c r="AX600" s="13" t="s">
        <v>74</v>
      </c>
      <c r="AY600" s="157" t="s">
        <v>135</v>
      </c>
    </row>
    <row r="601" spans="2:51" s="14" customFormat="1" ht="11.25">
      <c r="B601" s="163"/>
      <c r="D601" s="150" t="s">
        <v>147</v>
      </c>
      <c r="E601" s="164" t="s">
        <v>19</v>
      </c>
      <c r="F601" s="165" t="s">
        <v>151</v>
      </c>
      <c r="H601" s="166">
        <v>1</v>
      </c>
      <c r="I601" s="167"/>
      <c r="L601" s="163"/>
      <c r="M601" s="168"/>
      <c r="T601" s="169"/>
      <c r="AT601" s="164" t="s">
        <v>147</v>
      </c>
      <c r="AU601" s="164" t="s">
        <v>87</v>
      </c>
      <c r="AV601" s="14" t="s">
        <v>143</v>
      </c>
      <c r="AW601" s="14" t="s">
        <v>35</v>
      </c>
      <c r="AX601" s="14" t="s">
        <v>81</v>
      </c>
      <c r="AY601" s="164" t="s">
        <v>135</v>
      </c>
    </row>
    <row r="602" spans="2:65" s="1" customFormat="1" ht="24.2" customHeight="1">
      <c r="B602" s="33"/>
      <c r="C602" s="132" t="s">
        <v>1431</v>
      </c>
      <c r="D602" s="132" t="s">
        <v>138</v>
      </c>
      <c r="E602" s="133" t="s">
        <v>1432</v>
      </c>
      <c r="F602" s="134" t="s">
        <v>1433</v>
      </c>
      <c r="G602" s="135" t="s">
        <v>744</v>
      </c>
      <c r="H602" s="188"/>
      <c r="I602" s="137"/>
      <c r="J602" s="138">
        <f>ROUND(I602*H602,2)</f>
        <v>0</v>
      </c>
      <c r="K602" s="134" t="s">
        <v>142</v>
      </c>
      <c r="L602" s="33"/>
      <c r="M602" s="139" t="s">
        <v>19</v>
      </c>
      <c r="N602" s="140" t="s">
        <v>46</v>
      </c>
      <c r="P602" s="141">
        <f>O602*H602</f>
        <v>0</v>
      </c>
      <c r="Q602" s="141">
        <v>0</v>
      </c>
      <c r="R602" s="141">
        <f>Q602*H602</f>
        <v>0</v>
      </c>
      <c r="S602" s="141">
        <v>0</v>
      </c>
      <c r="T602" s="142">
        <f>S602*H602</f>
        <v>0</v>
      </c>
      <c r="AR602" s="143" t="s">
        <v>314</v>
      </c>
      <c r="AT602" s="143" t="s">
        <v>138</v>
      </c>
      <c r="AU602" s="143" t="s">
        <v>87</v>
      </c>
      <c r="AY602" s="18" t="s">
        <v>135</v>
      </c>
      <c r="BE602" s="144">
        <f>IF(N602="základní",J602,0)</f>
        <v>0</v>
      </c>
      <c r="BF602" s="144">
        <f>IF(N602="snížená",J602,0)</f>
        <v>0</v>
      </c>
      <c r="BG602" s="144">
        <f>IF(N602="zákl. přenesená",J602,0)</f>
        <v>0</v>
      </c>
      <c r="BH602" s="144">
        <f>IF(N602="sníž. přenesená",J602,0)</f>
        <v>0</v>
      </c>
      <c r="BI602" s="144">
        <f>IF(N602="nulová",J602,0)</f>
        <v>0</v>
      </c>
      <c r="BJ602" s="18" t="s">
        <v>87</v>
      </c>
      <c r="BK602" s="144">
        <f>ROUND(I602*H602,2)</f>
        <v>0</v>
      </c>
      <c r="BL602" s="18" t="s">
        <v>314</v>
      </c>
      <c r="BM602" s="143" t="s">
        <v>1434</v>
      </c>
    </row>
    <row r="603" spans="2:47" s="1" customFormat="1" ht="11.25">
      <c r="B603" s="33"/>
      <c r="D603" s="145" t="s">
        <v>145</v>
      </c>
      <c r="F603" s="146" t="s">
        <v>1435</v>
      </c>
      <c r="I603" s="147"/>
      <c r="L603" s="33"/>
      <c r="M603" s="148"/>
      <c r="T603" s="54"/>
      <c r="AT603" s="18" t="s">
        <v>145</v>
      </c>
      <c r="AU603" s="18" t="s">
        <v>87</v>
      </c>
    </row>
    <row r="604" spans="2:63" s="11" customFormat="1" ht="22.9" customHeight="1">
      <c r="B604" s="120"/>
      <c r="D604" s="121" t="s">
        <v>73</v>
      </c>
      <c r="E604" s="130" t="s">
        <v>1436</v>
      </c>
      <c r="F604" s="130" t="s">
        <v>1437</v>
      </c>
      <c r="I604" s="123"/>
      <c r="J604" s="131">
        <f>BK604</f>
        <v>0</v>
      </c>
      <c r="L604" s="120"/>
      <c r="M604" s="125"/>
      <c r="P604" s="126">
        <f>SUM(P605:P637)</f>
        <v>0</v>
      </c>
      <c r="R604" s="126">
        <f>SUM(R605:R637)</f>
        <v>0.00951168</v>
      </c>
      <c r="T604" s="127">
        <f>SUM(T605:T637)</f>
        <v>0</v>
      </c>
      <c r="AR604" s="121" t="s">
        <v>87</v>
      </c>
      <c r="AT604" s="128" t="s">
        <v>73</v>
      </c>
      <c r="AU604" s="128" t="s">
        <v>81</v>
      </c>
      <c r="AY604" s="121" t="s">
        <v>135</v>
      </c>
      <c r="BK604" s="129">
        <f>SUM(BK605:BK637)</f>
        <v>0</v>
      </c>
    </row>
    <row r="605" spans="2:65" s="1" customFormat="1" ht="16.5" customHeight="1">
      <c r="B605" s="33"/>
      <c r="C605" s="132" t="s">
        <v>1438</v>
      </c>
      <c r="D605" s="132" t="s">
        <v>138</v>
      </c>
      <c r="E605" s="133" t="s">
        <v>1439</v>
      </c>
      <c r="F605" s="134" t="s">
        <v>1440</v>
      </c>
      <c r="G605" s="135" t="s">
        <v>156</v>
      </c>
      <c r="H605" s="136">
        <v>14.862</v>
      </c>
      <c r="I605" s="137"/>
      <c r="J605" s="138">
        <f>ROUND(I605*H605,2)</f>
        <v>0</v>
      </c>
      <c r="K605" s="134" t="s">
        <v>142</v>
      </c>
      <c r="L605" s="33"/>
      <c r="M605" s="139" t="s">
        <v>19</v>
      </c>
      <c r="N605" s="140" t="s">
        <v>46</v>
      </c>
      <c r="P605" s="141">
        <f>O605*H605</f>
        <v>0</v>
      </c>
      <c r="Q605" s="141">
        <v>0</v>
      </c>
      <c r="R605" s="141">
        <f>Q605*H605</f>
        <v>0</v>
      </c>
      <c r="S605" s="141">
        <v>0</v>
      </c>
      <c r="T605" s="142">
        <f>S605*H605</f>
        <v>0</v>
      </c>
      <c r="AR605" s="143" t="s">
        <v>314</v>
      </c>
      <c r="AT605" s="143" t="s">
        <v>138</v>
      </c>
      <c r="AU605" s="143" t="s">
        <v>87</v>
      </c>
      <c r="AY605" s="18" t="s">
        <v>135</v>
      </c>
      <c r="BE605" s="144">
        <f>IF(N605="základní",J605,0)</f>
        <v>0</v>
      </c>
      <c r="BF605" s="144">
        <f>IF(N605="snížená",J605,0)</f>
        <v>0</v>
      </c>
      <c r="BG605" s="144">
        <f>IF(N605="zákl. přenesená",J605,0)</f>
        <v>0</v>
      </c>
      <c r="BH605" s="144">
        <f>IF(N605="sníž. přenesená",J605,0)</f>
        <v>0</v>
      </c>
      <c r="BI605" s="144">
        <f>IF(N605="nulová",J605,0)</f>
        <v>0</v>
      </c>
      <c r="BJ605" s="18" t="s">
        <v>87</v>
      </c>
      <c r="BK605" s="144">
        <f>ROUND(I605*H605,2)</f>
        <v>0</v>
      </c>
      <c r="BL605" s="18" t="s">
        <v>314</v>
      </c>
      <c r="BM605" s="143" t="s">
        <v>1441</v>
      </c>
    </row>
    <row r="606" spans="2:47" s="1" customFormat="1" ht="11.25">
      <c r="B606" s="33"/>
      <c r="D606" s="145" t="s">
        <v>145</v>
      </c>
      <c r="F606" s="146" t="s">
        <v>1442</v>
      </c>
      <c r="I606" s="147"/>
      <c r="L606" s="33"/>
      <c r="M606" s="148"/>
      <c r="T606" s="54"/>
      <c r="AT606" s="18" t="s">
        <v>145</v>
      </c>
      <c r="AU606" s="18" t="s">
        <v>87</v>
      </c>
    </row>
    <row r="607" spans="2:51" s="12" customFormat="1" ht="11.25">
      <c r="B607" s="149"/>
      <c r="D607" s="150" t="s">
        <v>147</v>
      </c>
      <c r="E607" s="151" t="s">
        <v>19</v>
      </c>
      <c r="F607" s="152" t="s">
        <v>1443</v>
      </c>
      <c r="H607" s="151" t="s">
        <v>19</v>
      </c>
      <c r="I607" s="153"/>
      <c r="L607" s="149"/>
      <c r="M607" s="154"/>
      <c r="T607" s="155"/>
      <c r="AT607" s="151" t="s">
        <v>147</v>
      </c>
      <c r="AU607" s="151" t="s">
        <v>87</v>
      </c>
      <c r="AV607" s="12" t="s">
        <v>81</v>
      </c>
      <c r="AW607" s="12" t="s">
        <v>35</v>
      </c>
      <c r="AX607" s="12" t="s">
        <v>74</v>
      </c>
      <c r="AY607" s="151" t="s">
        <v>135</v>
      </c>
    </row>
    <row r="608" spans="2:51" s="13" customFormat="1" ht="11.25">
      <c r="B608" s="156"/>
      <c r="D608" s="150" t="s">
        <v>147</v>
      </c>
      <c r="E608" s="157" t="s">
        <v>19</v>
      </c>
      <c r="F608" s="158" t="s">
        <v>1444</v>
      </c>
      <c r="H608" s="159">
        <v>5.275</v>
      </c>
      <c r="I608" s="160"/>
      <c r="L608" s="156"/>
      <c r="M608" s="161"/>
      <c r="T608" s="162"/>
      <c r="AT608" s="157" t="s">
        <v>147</v>
      </c>
      <c r="AU608" s="157" t="s">
        <v>87</v>
      </c>
      <c r="AV608" s="13" t="s">
        <v>87</v>
      </c>
      <c r="AW608" s="13" t="s">
        <v>35</v>
      </c>
      <c r="AX608" s="13" t="s">
        <v>74</v>
      </c>
      <c r="AY608" s="157" t="s">
        <v>135</v>
      </c>
    </row>
    <row r="609" spans="2:51" s="15" customFormat="1" ht="11.25">
      <c r="B609" s="170"/>
      <c r="D609" s="150" t="s">
        <v>147</v>
      </c>
      <c r="E609" s="171" t="s">
        <v>19</v>
      </c>
      <c r="F609" s="172" t="s">
        <v>165</v>
      </c>
      <c r="H609" s="173">
        <v>5.275</v>
      </c>
      <c r="I609" s="174"/>
      <c r="L609" s="170"/>
      <c r="M609" s="175"/>
      <c r="T609" s="176"/>
      <c r="AT609" s="171" t="s">
        <v>147</v>
      </c>
      <c r="AU609" s="171" t="s">
        <v>87</v>
      </c>
      <c r="AV609" s="15" t="s">
        <v>136</v>
      </c>
      <c r="AW609" s="15" t="s">
        <v>35</v>
      </c>
      <c r="AX609" s="15" t="s">
        <v>74</v>
      </c>
      <c r="AY609" s="171" t="s">
        <v>135</v>
      </c>
    </row>
    <row r="610" spans="2:51" s="12" customFormat="1" ht="11.25">
      <c r="B610" s="149"/>
      <c r="D610" s="150" t="s">
        <v>147</v>
      </c>
      <c r="E610" s="151" t="s">
        <v>19</v>
      </c>
      <c r="F610" s="152" t="s">
        <v>1445</v>
      </c>
      <c r="H610" s="151" t="s">
        <v>19</v>
      </c>
      <c r="I610" s="153"/>
      <c r="L610" s="149"/>
      <c r="M610" s="154"/>
      <c r="T610" s="155"/>
      <c r="AT610" s="151" t="s">
        <v>147</v>
      </c>
      <c r="AU610" s="151" t="s">
        <v>87</v>
      </c>
      <c r="AV610" s="12" t="s">
        <v>81</v>
      </c>
      <c r="AW610" s="12" t="s">
        <v>35</v>
      </c>
      <c r="AX610" s="12" t="s">
        <v>74</v>
      </c>
      <c r="AY610" s="151" t="s">
        <v>135</v>
      </c>
    </row>
    <row r="611" spans="2:51" s="13" customFormat="1" ht="11.25">
      <c r="B611" s="156"/>
      <c r="D611" s="150" t="s">
        <v>147</v>
      </c>
      <c r="E611" s="157" t="s">
        <v>19</v>
      </c>
      <c r="F611" s="158" t="s">
        <v>1446</v>
      </c>
      <c r="H611" s="159">
        <v>0.44</v>
      </c>
      <c r="I611" s="160"/>
      <c r="L611" s="156"/>
      <c r="M611" s="161"/>
      <c r="T611" s="162"/>
      <c r="AT611" s="157" t="s">
        <v>147</v>
      </c>
      <c r="AU611" s="157" t="s">
        <v>87</v>
      </c>
      <c r="AV611" s="13" t="s">
        <v>87</v>
      </c>
      <c r="AW611" s="13" t="s">
        <v>35</v>
      </c>
      <c r="AX611" s="13" t="s">
        <v>74</v>
      </c>
      <c r="AY611" s="157" t="s">
        <v>135</v>
      </c>
    </row>
    <row r="612" spans="2:51" s="12" customFormat="1" ht="11.25">
      <c r="B612" s="149"/>
      <c r="D612" s="150" t="s">
        <v>147</v>
      </c>
      <c r="E612" s="151" t="s">
        <v>19</v>
      </c>
      <c r="F612" s="152" t="s">
        <v>1447</v>
      </c>
      <c r="H612" s="151" t="s">
        <v>19</v>
      </c>
      <c r="I612" s="153"/>
      <c r="L612" s="149"/>
      <c r="M612" s="154"/>
      <c r="T612" s="155"/>
      <c r="AT612" s="151" t="s">
        <v>147</v>
      </c>
      <c r="AU612" s="151" t="s">
        <v>87</v>
      </c>
      <c r="AV612" s="12" t="s">
        <v>81</v>
      </c>
      <c r="AW612" s="12" t="s">
        <v>35</v>
      </c>
      <c r="AX612" s="12" t="s">
        <v>74</v>
      </c>
      <c r="AY612" s="151" t="s">
        <v>135</v>
      </c>
    </row>
    <row r="613" spans="2:51" s="13" customFormat="1" ht="11.25">
      <c r="B613" s="156"/>
      <c r="D613" s="150" t="s">
        <v>147</v>
      </c>
      <c r="E613" s="157" t="s">
        <v>19</v>
      </c>
      <c r="F613" s="158" t="s">
        <v>1448</v>
      </c>
      <c r="H613" s="159">
        <v>0.5</v>
      </c>
      <c r="I613" s="160"/>
      <c r="L613" s="156"/>
      <c r="M613" s="161"/>
      <c r="T613" s="162"/>
      <c r="AT613" s="157" t="s">
        <v>147</v>
      </c>
      <c r="AU613" s="157" t="s">
        <v>87</v>
      </c>
      <c r="AV613" s="13" t="s">
        <v>87</v>
      </c>
      <c r="AW613" s="13" t="s">
        <v>35</v>
      </c>
      <c r="AX613" s="13" t="s">
        <v>74</v>
      </c>
      <c r="AY613" s="157" t="s">
        <v>135</v>
      </c>
    </row>
    <row r="614" spans="2:51" s="12" customFormat="1" ht="11.25">
      <c r="B614" s="149"/>
      <c r="D614" s="150" t="s">
        <v>147</v>
      </c>
      <c r="E614" s="151" t="s">
        <v>19</v>
      </c>
      <c r="F614" s="152" t="s">
        <v>1449</v>
      </c>
      <c r="H614" s="151" t="s">
        <v>19</v>
      </c>
      <c r="I614" s="153"/>
      <c r="L614" s="149"/>
      <c r="M614" s="154"/>
      <c r="T614" s="155"/>
      <c r="AT614" s="151" t="s">
        <v>147</v>
      </c>
      <c r="AU614" s="151" t="s">
        <v>87</v>
      </c>
      <c r="AV614" s="12" t="s">
        <v>81</v>
      </c>
      <c r="AW614" s="12" t="s">
        <v>35</v>
      </c>
      <c r="AX614" s="12" t="s">
        <v>74</v>
      </c>
      <c r="AY614" s="151" t="s">
        <v>135</v>
      </c>
    </row>
    <row r="615" spans="2:51" s="13" customFormat="1" ht="11.25">
      <c r="B615" s="156"/>
      <c r="D615" s="150" t="s">
        <v>147</v>
      </c>
      <c r="E615" s="157" t="s">
        <v>19</v>
      </c>
      <c r="F615" s="158" t="s">
        <v>1450</v>
      </c>
      <c r="H615" s="159">
        <v>0.785</v>
      </c>
      <c r="I615" s="160"/>
      <c r="L615" s="156"/>
      <c r="M615" s="161"/>
      <c r="T615" s="162"/>
      <c r="AT615" s="157" t="s">
        <v>147</v>
      </c>
      <c r="AU615" s="157" t="s">
        <v>87</v>
      </c>
      <c r="AV615" s="13" t="s">
        <v>87</v>
      </c>
      <c r="AW615" s="13" t="s">
        <v>35</v>
      </c>
      <c r="AX615" s="13" t="s">
        <v>74</v>
      </c>
      <c r="AY615" s="157" t="s">
        <v>135</v>
      </c>
    </row>
    <row r="616" spans="2:51" s="15" customFormat="1" ht="11.25">
      <c r="B616" s="170"/>
      <c r="D616" s="150" t="s">
        <v>147</v>
      </c>
      <c r="E616" s="171" t="s">
        <v>19</v>
      </c>
      <c r="F616" s="172" t="s">
        <v>165</v>
      </c>
      <c r="H616" s="173">
        <v>1.725</v>
      </c>
      <c r="I616" s="174"/>
      <c r="L616" s="170"/>
      <c r="M616" s="175"/>
      <c r="T616" s="176"/>
      <c r="AT616" s="171" t="s">
        <v>147</v>
      </c>
      <c r="AU616" s="171" t="s">
        <v>87</v>
      </c>
      <c r="AV616" s="15" t="s">
        <v>136</v>
      </c>
      <c r="AW616" s="15" t="s">
        <v>35</v>
      </c>
      <c r="AX616" s="15" t="s">
        <v>74</v>
      </c>
      <c r="AY616" s="171" t="s">
        <v>135</v>
      </c>
    </row>
    <row r="617" spans="2:51" s="13" customFormat="1" ht="11.25">
      <c r="B617" s="156"/>
      <c r="D617" s="150" t="s">
        <v>147</v>
      </c>
      <c r="E617" s="157" t="s">
        <v>19</v>
      </c>
      <c r="F617" s="158" t="s">
        <v>1451</v>
      </c>
      <c r="H617" s="159">
        <v>3.45</v>
      </c>
      <c r="I617" s="160"/>
      <c r="L617" s="156"/>
      <c r="M617" s="161"/>
      <c r="T617" s="162"/>
      <c r="AT617" s="157" t="s">
        <v>147</v>
      </c>
      <c r="AU617" s="157" t="s">
        <v>87</v>
      </c>
      <c r="AV617" s="13" t="s">
        <v>87</v>
      </c>
      <c r="AW617" s="13" t="s">
        <v>35</v>
      </c>
      <c r="AX617" s="13" t="s">
        <v>74</v>
      </c>
      <c r="AY617" s="157" t="s">
        <v>135</v>
      </c>
    </row>
    <row r="618" spans="2:51" s="15" customFormat="1" ht="11.25">
      <c r="B618" s="170"/>
      <c r="D618" s="150" t="s">
        <v>147</v>
      </c>
      <c r="E618" s="171" t="s">
        <v>19</v>
      </c>
      <c r="F618" s="172" t="s">
        <v>165</v>
      </c>
      <c r="H618" s="173">
        <v>3.45</v>
      </c>
      <c r="I618" s="174"/>
      <c r="L618" s="170"/>
      <c r="M618" s="175"/>
      <c r="T618" s="176"/>
      <c r="AT618" s="171" t="s">
        <v>147</v>
      </c>
      <c r="AU618" s="171" t="s">
        <v>87</v>
      </c>
      <c r="AV618" s="15" t="s">
        <v>136</v>
      </c>
      <c r="AW618" s="15" t="s">
        <v>35</v>
      </c>
      <c r="AX618" s="15" t="s">
        <v>74</v>
      </c>
      <c r="AY618" s="171" t="s">
        <v>135</v>
      </c>
    </row>
    <row r="619" spans="2:51" s="12" customFormat="1" ht="11.25">
      <c r="B619" s="149"/>
      <c r="D619" s="150" t="s">
        <v>147</v>
      </c>
      <c r="E619" s="151" t="s">
        <v>19</v>
      </c>
      <c r="F619" s="152" t="s">
        <v>1452</v>
      </c>
      <c r="H619" s="151" t="s">
        <v>19</v>
      </c>
      <c r="I619" s="153"/>
      <c r="L619" s="149"/>
      <c r="M619" s="154"/>
      <c r="T619" s="155"/>
      <c r="AT619" s="151" t="s">
        <v>147</v>
      </c>
      <c r="AU619" s="151" t="s">
        <v>87</v>
      </c>
      <c r="AV619" s="12" t="s">
        <v>81</v>
      </c>
      <c r="AW619" s="12" t="s">
        <v>35</v>
      </c>
      <c r="AX619" s="12" t="s">
        <v>74</v>
      </c>
      <c r="AY619" s="151" t="s">
        <v>135</v>
      </c>
    </row>
    <row r="620" spans="2:51" s="12" customFormat="1" ht="11.25">
      <c r="B620" s="149"/>
      <c r="D620" s="150" t="s">
        <v>147</v>
      </c>
      <c r="E620" s="151" t="s">
        <v>19</v>
      </c>
      <c r="F620" s="152" t="s">
        <v>1453</v>
      </c>
      <c r="H620" s="151" t="s">
        <v>19</v>
      </c>
      <c r="I620" s="153"/>
      <c r="L620" s="149"/>
      <c r="M620" s="154"/>
      <c r="T620" s="155"/>
      <c r="AT620" s="151" t="s">
        <v>147</v>
      </c>
      <c r="AU620" s="151" t="s">
        <v>87</v>
      </c>
      <c r="AV620" s="12" t="s">
        <v>81</v>
      </c>
      <c r="AW620" s="12" t="s">
        <v>35</v>
      </c>
      <c r="AX620" s="12" t="s">
        <v>74</v>
      </c>
      <c r="AY620" s="151" t="s">
        <v>135</v>
      </c>
    </row>
    <row r="621" spans="2:51" s="13" customFormat="1" ht="11.25">
      <c r="B621" s="156"/>
      <c r="D621" s="150" t="s">
        <v>147</v>
      </c>
      <c r="E621" s="157" t="s">
        <v>19</v>
      </c>
      <c r="F621" s="158" t="s">
        <v>1454</v>
      </c>
      <c r="H621" s="159">
        <v>3.912</v>
      </c>
      <c r="I621" s="160"/>
      <c r="L621" s="156"/>
      <c r="M621" s="161"/>
      <c r="T621" s="162"/>
      <c r="AT621" s="157" t="s">
        <v>147</v>
      </c>
      <c r="AU621" s="157" t="s">
        <v>87</v>
      </c>
      <c r="AV621" s="13" t="s">
        <v>87</v>
      </c>
      <c r="AW621" s="13" t="s">
        <v>35</v>
      </c>
      <c r="AX621" s="13" t="s">
        <v>74</v>
      </c>
      <c r="AY621" s="157" t="s">
        <v>135</v>
      </c>
    </row>
    <row r="622" spans="2:51" s="12" customFormat="1" ht="11.25">
      <c r="B622" s="149"/>
      <c r="D622" s="150" t="s">
        <v>147</v>
      </c>
      <c r="E622" s="151" t="s">
        <v>19</v>
      </c>
      <c r="F622" s="152" t="s">
        <v>1447</v>
      </c>
      <c r="H622" s="151" t="s">
        <v>19</v>
      </c>
      <c r="I622" s="153"/>
      <c r="L622" s="149"/>
      <c r="M622" s="154"/>
      <c r="T622" s="155"/>
      <c r="AT622" s="151" t="s">
        <v>147</v>
      </c>
      <c r="AU622" s="151" t="s">
        <v>87</v>
      </c>
      <c r="AV622" s="12" t="s">
        <v>81</v>
      </c>
      <c r="AW622" s="12" t="s">
        <v>35</v>
      </c>
      <c r="AX622" s="12" t="s">
        <v>74</v>
      </c>
      <c r="AY622" s="151" t="s">
        <v>135</v>
      </c>
    </row>
    <row r="623" spans="2:51" s="13" customFormat="1" ht="11.25">
      <c r="B623" s="156"/>
      <c r="D623" s="150" t="s">
        <v>147</v>
      </c>
      <c r="E623" s="157" t="s">
        <v>19</v>
      </c>
      <c r="F623" s="158" t="s">
        <v>1448</v>
      </c>
      <c r="H623" s="159">
        <v>0.5</v>
      </c>
      <c r="I623" s="160"/>
      <c r="L623" s="156"/>
      <c r="M623" s="161"/>
      <c r="T623" s="162"/>
      <c r="AT623" s="157" t="s">
        <v>147</v>
      </c>
      <c r="AU623" s="157" t="s">
        <v>87</v>
      </c>
      <c r="AV623" s="13" t="s">
        <v>87</v>
      </c>
      <c r="AW623" s="13" t="s">
        <v>35</v>
      </c>
      <c r="AX623" s="13" t="s">
        <v>74</v>
      </c>
      <c r="AY623" s="157" t="s">
        <v>135</v>
      </c>
    </row>
    <row r="624" spans="2:51" s="15" customFormat="1" ht="11.25">
      <c r="B624" s="170"/>
      <c r="D624" s="150" t="s">
        <v>147</v>
      </c>
      <c r="E624" s="171" t="s">
        <v>19</v>
      </c>
      <c r="F624" s="172" t="s">
        <v>165</v>
      </c>
      <c r="H624" s="173">
        <v>4.412</v>
      </c>
      <c r="I624" s="174"/>
      <c r="L624" s="170"/>
      <c r="M624" s="175"/>
      <c r="T624" s="176"/>
      <c r="AT624" s="171" t="s">
        <v>147</v>
      </c>
      <c r="AU624" s="171" t="s">
        <v>87</v>
      </c>
      <c r="AV624" s="15" t="s">
        <v>136</v>
      </c>
      <c r="AW624" s="15" t="s">
        <v>35</v>
      </c>
      <c r="AX624" s="15" t="s">
        <v>74</v>
      </c>
      <c r="AY624" s="171" t="s">
        <v>135</v>
      </c>
    </row>
    <row r="625" spans="2:51" s="14" customFormat="1" ht="11.25">
      <c r="B625" s="163"/>
      <c r="D625" s="150" t="s">
        <v>147</v>
      </c>
      <c r="E625" s="164" t="s">
        <v>19</v>
      </c>
      <c r="F625" s="165" t="s">
        <v>151</v>
      </c>
      <c r="H625" s="166">
        <v>14.862000000000002</v>
      </c>
      <c r="I625" s="167"/>
      <c r="L625" s="163"/>
      <c r="M625" s="168"/>
      <c r="T625" s="169"/>
      <c r="AT625" s="164" t="s">
        <v>147</v>
      </c>
      <c r="AU625" s="164" t="s">
        <v>87</v>
      </c>
      <c r="AV625" s="14" t="s">
        <v>143</v>
      </c>
      <c r="AW625" s="14" t="s">
        <v>35</v>
      </c>
      <c r="AX625" s="14" t="s">
        <v>81</v>
      </c>
      <c r="AY625" s="164" t="s">
        <v>135</v>
      </c>
    </row>
    <row r="626" spans="2:65" s="1" customFormat="1" ht="21.75" customHeight="1">
      <c r="B626" s="33"/>
      <c r="C626" s="132" t="s">
        <v>1455</v>
      </c>
      <c r="D626" s="132" t="s">
        <v>138</v>
      </c>
      <c r="E626" s="133" t="s">
        <v>1456</v>
      </c>
      <c r="F626" s="134" t="s">
        <v>1457</v>
      </c>
      <c r="G626" s="135" t="s">
        <v>156</v>
      </c>
      <c r="H626" s="136">
        <v>14.862</v>
      </c>
      <c r="I626" s="137"/>
      <c r="J626" s="138">
        <f>ROUND(I626*H626,2)</f>
        <v>0</v>
      </c>
      <c r="K626" s="134" t="s">
        <v>142</v>
      </c>
      <c r="L626" s="33"/>
      <c r="M626" s="139" t="s">
        <v>19</v>
      </c>
      <c r="N626" s="140" t="s">
        <v>46</v>
      </c>
      <c r="P626" s="141">
        <f>O626*H626</f>
        <v>0</v>
      </c>
      <c r="Q626" s="141">
        <v>7E-05</v>
      </c>
      <c r="R626" s="141">
        <f>Q626*H626</f>
        <v>0.0010403399999999998</v>
      </c>
      <c r="S626" s="141">
        <v>0</v>
      </c>
      <c r="T626" s="142">
        <f>S626*H626</f>
        <v>0</v>
      </c>
      <c r="AR626" s="143" t="s">
        <v>314</v>
      </c>
      <c r="AT626" s="143" t="s">
        <v>138</v>
      </c>
      <c r="AU626" s="143" t="s">
        <v>87</v>
      </c>
      <c r="AY626" s="18" t="s">
        <v>135</v>
      </c>
      <c r="BE626" s="144">
        <f>IF(N626="základní",J626,0)</f>
        <v>0</v>
      </c>
      <c r="BF626" s="144">
        <f>IF(N626="snížená",J626,0)</f>
        <v>0</v>
      </c>
      <c r="BG626" s="144">
        <f>IF(N626="zákl. přenesená",J626,0)</f>
        <v>0</v>
      </c>
      <c r="BH626" s="144">
        <f>IF(N626="sníž. přenesená",J626,0)</f>
        <v>0</v>
      </c>
      <c r="BI626" s="144">
        <f>IF(N626="nulová",J626,0)</f>
        <v>0</v>
      </c>
      <c r="BJ626" s="18" t="s">
        <v>87</v>
      </c>
      <c r="BK626" s="144">
        <f>ROUND(I626*H626,2)</f>
        <v>0</v>
      </c>
      <c r="BL626" s="18" t="s">
        <v>314</v>
      </c>
      <c r="BM626" s="143" t="s">
        <v>1458</v>
      </c>
    </row>
    <row r="627" spans="2:47" s="1" customFormat="1" ht="11.25">
      <c r="B627" s="33"/>
      <c r="D627" s="145" t="s">
        <v>145</v>
      </c>
      <c r="F627" s="146" t="s">
        <v>1459</v>
      </c>
      <c r="I627" s="147"/>
      <c r="L627" s="33"/>
      <c r="M627" s="148"/>
      <c r="T627" s="54"/>
      <c r="AT627" s="18" t="s">
        <v>145</v>
      </c>
      <c r="AU627" s="18" t="s">
        <v>87</v>
      </c>
    </row>
    <row r="628" spans="2:65" s="1" customFormat="1" ht="21.75" customHeight="1">
      <c r="B628" s="33"/>
      <c r="C628" s="132" t="s">
        <v>1460</v>
      </c>
      <c r="D628" s="132" t="s">
        <v>138</v>
      </c>
      <c r="E628" s="133" t="s">
        <v>1461</v>
      </c>
      <c r="F628" s="134" t="s">
        <v>1462</v>
      </c>
      <c r="G628" s="135" t="s">
        <v>156</v>
      </c>
      <c r="H628" s="136">
        <v>14.862</v>
      </c>
      <c r="I628" s="137"/>
      <c r="J628" s="138">
        <f>ROUND(I628*H628,2)</f>
        <v>0</v>
      </c>
      <c r="K628" s="134" t="s">
        <v>142</v>
      </c>
      <c r="L628" s="33"/>
      <c r="M628" s="139" t="s">
        <v>19</v>
      </c>
      <c r="N628" s="140" t="s">
        <v>46</v>
      </c>
      <c r="P628" s="141">
        <f>O628*H628</f>
        <v>0</v>
      </c>
      <c r="Q628" s="141">
        <v>7E-05</v>
      </c>
      <c r="R628" s="141">
        <f>Q628*H628</f>
        <v>0.0010403399999999998</v>
      </c>
      <c r="S628" s="141">
        <v>0</v>
      </c>
      <c r="T628" s="142">
        <f>S628*H628</f>
        <v>0</v>
      </c>
      <c r="AR628" s="143" t="s">
        <v>314</v>
      </c>
      <c r="AT628" s="143" t="s">
        <v>138</v>
      </c>
      <c r="AU628" s="143" t="s">
        <v>87</v>
      </c>
      <c r="AY628" s="18" t="s">
        <v>135</v>
      </c>
      <c r="BE628" s="144">
        <f>IF(N628="základní",J628,0)</f>
        <v>0</v>
      </c>
      <c r="BF628" s="144">
        <f>IF(N628="snížená",J628,0)</f>
        <v>0</v>
      </c>
      <c r="BG628" s="144">
        <f>IF(N628="zákl. přenesená",J628,0)</f>
        <v>0</v>
      </c>
      <c r="BH628" s="144">
        <f>IF(N628="sníž. přenesená",J628,0)</f>
        <v>0</v>
      </c>
      <c r="BI628" s="144">
        <f>IF(N628="nulová",J628,0)</f>
        <v>0</v>
      </c>
      <c r="BJ628" s="18" t="s">
        <v>87</v>
      </c>
      <c r="BK628" s="144">
        <f>ROUND(I628*H628,2)</f>
        <v>0</v>
      </c>
      <c r="BL628" s="18" t="s">
        <v>314</v>
      </c>
      <c r="BM628" s="143" t="s">
        <v>1463</v>
      </c>
    </row>
    <row r="629" spans="2:47" s="1" customFormat="1" ht="11.25">
      <c r="B629" s="33"/>
      <c r="D629" s="145" t="s">
        <v>145</v>
      </c>
      <c r="F629" s="146" t="s">
        <v>1464</v>
      </c>
      <c r="I629" s="147"/>
      <c r="L629" s="33"/>
      <c r="M629" s="148"/>
      <c r="T629" s="54"/>
      <c r="AT629" s="18" t="s">
        <v>145</v>
      </c>
      <c r="AU629" s="18" t="s">
        <v>87</v>
      </c>
    </row>
    <row r="630" spans="2:65" s="1" customFormat="1" ht="16.5" customHeight="1">
      <c r="B630" s="33"/>
      <c r="C630" s="132" t="s">
        <v>1465</v>
      </c>
      <c r="D630" s="132" t="s">
        <v>138</v>
      </c>
      <c r="E630" s="133" t="s">
        <v>1466</v>
      </c>
      <c r="F630" s="134" t="s">
        <v>1467</v>
      </c>
      <c r="G630" s="135" t="s">
        <v>156</v>
      </c>
      <c r="H630" s="136">
        <v>14.862</v>
      </c>
      <c r="I630" s="137"/>
      <c r="J630" s="138">
        <f>ROUND(I630*H630,2)</f>
        <v>0</v>
      </c>
      <c r="K630" s="134" t="s">
        <v>142</v>
      </c>
      <c r="L630" s="33"/>
      <c r="M630" s="139" t="s">
        <v>19</v>
      </c>
      <c r="N630" s="140" t="s">
        <v>46</v>
      </c>
      <c r="P630" s="141">
        <f>O630*H630</f>
        <v>0</v>
      </c>
      <c r="Q630" s="141">
        <v>0.00014</v>
      </c>
      <c r="R630" s="141">
        <f>Q630*H630</f>
        <v>0.0020806799999999997</v>
      </c>
      <c r="S630" s="141">
        <v>0</v>
      </c>
      <c r="T630" s="142">
        <f>S630*H630</f>
        <v>0</v>
      </c>
      <c r="AR630" s="143" t="s">
        <v>314</v>
      </c>
      <c r="AT630" s="143" t="s">
        <v>138</v>
      </c>
      <c r="AU630" s="143" t="s">
        <v>87</v>
      </c>
      <c r="AY630" s="18" t="s">
        <v>135</v>
      </c>
      <c r="BE630" s="144">
        <f>IF(N630="základní",J630,0)</f>
        <v>0</v>
      </c>
      <c r="BF630" s="144">
        <f>IF(N630="snížená",J630,0)</f>
        <v>0</v>
      </c>
      <c r="BG630" s="144">
        <f>IF(N630="zákl. přenesená",J630,0)</f>
        <v>0</v>
      </c>
      <c r="BH630" s="144">
        <f>IF(N630="sníž. přenesená",J630,0)</f>
        <v>0</v>
      </c>
      <c r="BI630" s="144">
        <f>IF(N630="nulová",J630,0)</f>
        <v>0</v>
      </c>
      <c r="BJ630" s="18" t="s">
        <v>87</v>
      </c>
      <c r="BK630" s="144">
        <f>ROUND(I630*H630,2)</f>
        <v>0</v>
      </c>
      <c r="BL630" s="18" t="s">
        <v>314</v>
      </c>
      <c r="BM630" s="143" t="s">
        <v>1468</v>
      </c>
    </row>
    <row r="631" spans="2:47" s="1" customFormat="1" ht="11.25">
      <c r="B631" s="33"/>
      <c r="D631" s="145" t="s">
        <v>145</v>
      </c>
      <c r="F631" s="146" t="s">
        <v>1469</v>
      </c>
      <c r="I631" s="147"/>
      <c r="L631" s="33"/>
      <c r="M631" s="148"/>
      <c r="T631" s="54"/>
      <c r="AT631" s="18" t="s">
        <v>145</v>
      </c>
      <c r="AU631" s="18" t="s">
        <v>87</v>
      </c>
    </row>
    <row r="632" spans="2:65" s="1" customFormat="1" ht="16.5" customHeight="1">
      <c r="B632" s="33"/>
      <c r="C632" s="132" t="s">
        <v>1470</v>
      </c>
      <c r="D632" s="132" t="s">
        <v>138</v>
      </c>
      <c r="E632" s="133" t="s">
        <v>1471</v>
      </c>
      <c r="F632" s="134" t="s">
        <v>1472</v>
      </c>
      <c r="G632" s="135" t="s">
        <v>156</v>
      </c>
      <c r="H632" s="136">
        <v>14.862</v>
      </c>
      <c r="I632" s="137"/>
      <c r="J632" s="138">
        <f>ROUND(I632*H632,2)</f>
        <v>0</v>
      </c>
      <c r="K632" s="134" t="s">
        <v>142</v>
      </c>
      <c r="L632" s="33"/>
      <c r="M632" s="139" t="s">
        <v>19</v>
      </c>
      <c r="N632" s="140" t="s">
        <v>46</v>
      </c>
      <c r="P632" s="141">
        <f>O632*H632</f>
        <v>0</v>
      </c>
      <c r="Q632" s="141">
        <v>0.00012</v>
      </c>
      <c r="R632" s="141">
        <f>Q632*H632</f>
        <v>0.00178344</v>
      </c>
      <c r="S632" s="141">
        <v>0</v>
      </c>
      <c r="T632" s="142">
        <f>S632*H632</f>
        <v>0</v>
      </c>
      <c r="AR632" s="143" t="s">
        <v>314</v>
      </c>
      <c r="AT632" s="143" t="s">
        <v>138</v>
      </c>
      <c r="AU632" s="143" t="s">
        <v>87</v>
      </c>
      <c r="AY632" s="18" t="s">
        <v>135</v>
      </c>
      <c r="BE632" s="144">
        <f>IF(N632="základní",J632,0)</f>
        <v>0</v>
      </c>
      <c r="BF632" s="144">
        <f>IF(N632="snížená",J632,0)</f>
        <v>0</v>
      </c>
      <c r="BG632" s="144">
        <f>IF(N632="zákl. přenesená",J632,0)</f>
        <v>0</v>
      </c>
      <c r="BH632" s="144">
        <f>IF(N632="sníž. přenesená",J632,0)</f>
        <v>0</v>
      </c>
      <c r="BI632" s="144">
        <f>IF(N632="nulová",J632,0)</f>
        <v>0</v>
      </c>
      <c r="BJ632" s="18" t="s">
        <v>87</v>
      </c>
      <c r="BK632" s="144">
        <f>ROUND(I632*H632,2)</f>
        <v>0</v>
      </c>
      <c r="BL632" s="18" t="s">
        <v>314</v>
      </c>
      <c r="BM632" s="143" t="s">
        <v>1473</v>
      </c>
    </row>
    <row r="633" spans="2:47" s="1" customFormat="1" ht="11.25">
      <c r="B633" s="33"/>
      <c r="D633" s="145" t="s">
        <v>145</v>
      </c>
      <c r="F633" s="146" t="s">
        <v>1474</v>
      </c>
      <c r="I633" s="147"/>
      <c r="L633" s="33"/>
      <c r="M633" s="148"/>
      <c r="T633" s="54"/>
      <c r="AT633" s="18" t="s">
        <v>145</v>
      </c>
      <c r="AU633" s="18" t="s">
        <v>87</v>
      </c>
    </row>
    <row r="634" spans="2:65" s="1" customFormat="1" ht="16.5" customHeight="1">
      <c r="B634" s="33"/>
      <c r="C634" s="132" t="s">
        <v>1475</v>
      </c>
      <c r="D634" s="132" t="s">
        <v>138</v>
      </c>
      <c r="E634" s="133" t="s">
        <v>1476</v>
      </c>
      <c r="F634" s="134" t="s">
        <v>1477</v>
      </c>
      <c r="G634" s="135" t="s">
        <v>156</v>
      </c>
      <c r="H634" s="136">
        <v>29.724</v>
      </c>
      <c r="I634" s="137"/>
      <c r="J634" s="138">
        <f>ROUND(I634*H634,2)</f>
        <v>0</v>
      </c>
      <c r="K634" s="134" t="s">
        <v>142</v>
      </c>
      <c r="L634" s="33"/>
      <c r="M634" s="139" t="s">
        <v>19</v>
      </c>
      <c r="N634" s="140" t="s">
        <v>46</v>
      </c>
      <c r="P634" s="141">
        <f>O634*H634</f>
        <v>0</v>
      </c>
      <c r="Q634" s="141">
        <v>0.00012</v>
      </c>
      <c r="R634" s="141">
        <f>Q634*H634</f>
        <v>0.00356688</v>
      </c>
      <c r="S634" s="141">
        <v>0</v>
      </c>
      <c r="T634" s="142">
        <f>S634*H634</f>
        <v>0</v>
      </c>
      <c r="AR634" s="143" t="s">
        <v>314</v>
      </c>
      <c r="AT634" s="143" t="s">
        <v>138</v>
      </c>
      <c r="AU634" s="143" t="s">
        <v>87</v>
      </c>
      <c r="AY634" s="18" t="s">
        <v>135</v>
      </c>
      <c r="BE634" s="144">
        <f>IF(N634="základní",J634,0)</f>
        <v>0</v>
      </c>
      <c r="BF634" s="144">
        <f>IF(N634="snížená",J634,0)</f>
        <v>0</v>
      </c>
      <c r="BG634" s="144">
        <f>IF(N634="zákl. přenesená",J634,0)</f>
        <v>0</v>
      </c>
      <c r="BH634" s="144">
        <f>IF(N634="sníž. přenesená",J634,0)</f>
        <v>0</v>
      </c>
      <c r="BI634" s="144">
        <f>IF(N634="nulová",J634,0)</f>
        <v>0</v>
      </c>
      <c r="BJ634" s="18" t="s">
        <v>87</v>
      </c>
      <c r="BK634" s="144">
        <f>ROUND(I634*H634,2)</f>
        <v>0</v>
      </c>
      <c r="BL634" s="18" t="s">
        <v>314</v>
      </c>
      <c r="BM634" s="143" t="s">
        <v>1478</v>
      </c>
    </row>
    <row r="635" spans="2:47" s="1" customFormat="1" ht="11.25">
      <c r="B635" s="33"/>
      <c r="D635" s="145" t="s">
        <v>145</v>
      </c>
      <c r="F635" s="146" t="s">
        <v>1479</v>
      </c>
      <c r="I635" s="147"/>
      <c r="L635" s="33"/>
      <c r="M635" s="148"/>
      <c r="T635" s="54"/>
      <c r="AT635" s="18" t="s">
        <v>145</v>
      </c>
      <c r="AU635" s="18" t="s">
        <v>87</v>
      </c>
    </row>
    <row r="636" spans="2:47" s="1" customFormat="1" ht="19.5">
      <c r="B636" s="33"/>
      <c r="D636" s="150" t="s">
        <v>239</v>
      </c>
      <c r="F636" s="177" t="s">
        <v>1480</v>
      </c>
      <c r="I636" s="147"/>
      <c r="L636" s="33"/>
      <c r="M636" s="148"/>
      <c r="T636" s="54"/>
      <c r="AT636" s="18" t="s">
        <v>239</v>
      </c>
      <c r="AU636" s="18" t="s">
        <v>87</v>
      </c>
    </row>
    <row r="637" spans="2:51" s="13" customFormat="1" ht="11.25">
      <c r="B637" s="156"/>
      <c r="D637" s="150" t="s">
        <v>147</v>
      </c>
      <c r="F637" s="158" t="s">
        <v>1481</v>
      </c>
      <c r="H637" s="159">
        <v>29.724</v>
      </c>
      <c r="I637" s="160"/>
      <c r="L637" s="156"/>
      <c r="M637" s="161"/>
      <c r="T637" s="162"/>
      <c r="AT637" s="157" t="s">
        <v>147</v>
      </c>
      <c r="AU637" s="157" t="s">
        <v>87</v>
      </c>
      <c r="AV637" s="13" t="s">
        <v>87</v>
      </c>
      <c r="AW637" s="13" t="s">
        <v>4</v>
      </c>
      <c r="AX637" s="13" t="s">
        <v>81</v>
      </c>
      <c r="AY637" s="157" t="s">
        <v>135</v>
      </c>
    </row>
    <row r="638" spans="2:63" s="11" customFormat="1" ht="22.9" customHeight="1">
      <c r="B638" s="120"/>
      <c r="D638" s="121" t="s">
        <v>73</v>
      </c>
      <c r="E638" s="130" t="s">
        <v>896</v>
      </c>
      <c r="F638" s="130" t="s">
        <v>897</v>
      </c>
      <c r="I638" s="123"/>
      <c r="J638" s="131">
        <f>BK638</f>
        <v>0</v>
      </c>
      <c r="L638" s="120"/>
      <c r="M638" s="125"/>
      <c r="P638" s="126">
        <f>SUM(P639:P645)</f>
        <v>0</v>
      </c>
      <c r="R638" s="126">
        <f>SUM(R639:R645)</f>
        <v>0.0033488</v>
      </c>
      <c r="T638" s="127">
        <f>SUM(T639:T645)</f>
        <v>0</v>
      </c>
      <c r="AR638" s="121" t="s">
        <v>87</v>
      </c>
      <c r="AT638" s="128" t="s">
        <v>73</v>
      </c>
      <c r="AU638" s="128" t="s">
        <v>81</v>
      </c>
      <c r="AY638" s="121" t="s">
        <v>135</v>
      </c>
      <c r="BK638" s="129">
        <f>SUM(BK639:BK645)</f>
        <v>0</v>
      </c>
    </row>
    <row r="639" spans="2:65" s="1" customFormat="1" ht="16.5" customHeight="1">
      <c r="B639" s="33"/>
      <c r="C639" s="132" t="s">
        <v>1482</v>
      </c>
      <c r="D639" s="132" t="s">
        <v>138</v>
      </c>
      <c r="E639" s="133" t="s">
        <v>899</v>
      </c>
      <c r="F639" s="134" t="s">
        <v>900</v>
      </c>
      <c r="G639" s="135" t="s">
        <v>156</v>
      </c>
      <c r="H639" s="136">
        <v>7.28</v>
      </c>
      <c r="I639" s="137"/>
      <c r="J639" s="138">
        <f>ROUND(I639*H639,2)</f>
        <v>0</v>
      </c>
      <c r="K639" s="134" t="s">
        <v>142</v>
      </c>
      <c r="L639" s="33"/>
      <c r="M639" s="139" t="s">
        <v>19</v>
      </c>
      <c r="N639" s="140" t="s">
        <v>46</v>
      </c>
      <c r="P639" s="141">
        <f>O639*H639</f>
        <v>0</v>
      </c>
      <c r="Q639" s="141">
        <v>0.0002</v>
      </c>
      <c r="R639" s="141">
        <f>Q639*H639</f>
        <v>0.001456</v>
      </c>
      <c r="S639" s="141">
        <v>0</v>
      </c>
      <c r="T639" s="142">
        <f>S639*H639</f>
        <v>0</v>
      </c>
      <c r="AR639" s="143" t="s">
        <v>314</v>
      </c>
      <c r="AT639" s="143" t="s">
        <v>138</v>
      </c>
      <c r="AU639" s="143" t="s">
        <v>87</v>
      </c>
      <c r="AY639" s="18" t="s">
        <v>135</v>
      </c>
      <c r="BE639" s="144">
        <f>IF(N639="základní",J639,0)</f>
        <v>0</v>
      </c>
      <c r="BF639" s="144">
        <f>IF(N639="snížená",J639,0)</f>
        <v>0</v>
      </c>
      <c r="BG639" s="144">
        <f>IF(N639="zákl. přenesená",J639,0)</f>
        <v>0</v>
      </c>
      <c r="BH639" s="144">
        <f>IF(N639="sníž. přenesená",J639,0)</f>
        <v>0</v>
      </c>
      <c r="BI639" s="144">
        <f>IF(N639="nulová",J639,0)</f>
        <v>0</v>
      </c>
      <c r="BJ639" s="18" t="s">
        <v>87</v>
      </c>
      <c r="BK639" s="144">
        <f>ROUND(I639*H639,2)</f>
        <v>0</v>
      </c>
      <c r="BL639" s="18" t="s">
        <v>314</v>
      </c>
      <c r="BM639" s="143" t="s">
        <v>1483</v>
      </c>
    </row>
    <row r="640" spans="2:47" s="1" customFormat="1" ht="11.25">
      <c r="B640" s="33"/>
      <c r="D640" s="145" t="s">
        <v>145</v>
      </c>
      <c r="F640" s="146" t="s">
        <v>902</v>
      </c>
      <c r="I640" s="147"/>
      <c r="L640" s="33"/>
      <c r="M640" s="148"/>
      <c r="T640" s="54"/>
      <c r="AT640" s="18" t="s">
        <v>145</v>
      </c>
      <c r="AU640" s="18" t="s">
        <v>87</v>
      </c>
    </row>
    <row r="641" spans="2:51" s="12" customFormat="1" ht="11.25">
      <c r="B641" s="149"/>
      <c r="D641" s="150" t="s">
        <v>147</v>
      </c>
      <c r="E641" s="151" t="s">
        <v>19</v>
      </c>
      <c r="F641" s="152" t="s">
        <v>216</v>
      </c>
      <c r="H641" s="151" t="s">
        <v>19</v>
      </c>
      <c r="I641" s="153"/>
      <c r="L641" s="149"/>
      <c r="M641" s="154"/>
      <c r="T641" s="155"/>
      <c r="AT641" s="151" t="s">
        <v>147</v>
      </c>
      <c r="AU641" s="151" t="s">
        <v>87</v>
      </c>
      <c r="AV641" s="12" t="s">
        <v>81</v>
      </c>
      <c r="AW641" s="12" t="s">
        <v>35</v>
      </c>
      <c r="AX641" s="12" t="s">
        <v>74</v>
      </c>
      <c r="AY641" s="151" t="s">
        <v>135</v>
      </c>
    </row>
    <row r="642" spans="2:51" s="13" customFormat="1" ht="11.25">
      <c r="B642" s="156"/>
      <c r="D642" s="150" t="s">
        <v>147</v>
      </c>
      <c r="E642" s="157" t="s">
        <v>19</v>
      </c>
      <c r="F642" s="158" t="s">
        <v>1484</v>
      </c>
      <c r="H642" s="159">
        <v>7.28</v>
      </c>
      <c r="I642" s="160"/>
      <c r="L642" s="156"/>
      <c r="M642" s="161"/>
      <c r="T642" s="162"/>
      <c r="AT642" s="157" t="s">
        <v>147</v>
      </c>
      <c r="AU642" s="157" t="s">
        <v>87</v>
      </c>
      <c r="AV642" s="13" t="s">
        <v>87</v>
      </c>
      <c r="AW642" s="13" t="s">
        <v>35</v>
      </c>
      <c r="AX642" s="13" t="s">
        <v>74</v>
      </c>
      <c r="AY642" s="157" t="s">
        <v>135</v>
      </c>
    </row>
    <row r="643" spans="2:51" s="14" customFormat="1" ht="11.25">
      <c r="B643" s="163"/>
      <c r="D643" s="150" t="s">
        <v>147</v>
      </c>
      <c r="E643" s="164" t="s">
        <v>19</v>
      </c>
      <c r="F643" s="165" t="s">
        <v>151</v>
      </c>
      <c r="H643" s="166">
        <v>7.28</v>
      </c>
      <c r="I643" s="167"/>
      <c r="L643" s="163"/>
      <c r="M643" s="168"/>
      <c r="T643" s="169"/>
      <c r="AT643" s="164" t="s">
        <v>147</v>
      </c>
      <c r="AU643" s="164" t="s">
        <v>87</v>
      </c>
      <c r="AV643" s="14" t="s">
        <v>143</v>
      </c>
      <c r="AW643" s="14" t="s">
        <v>35</v>
      </c>
      <c r="AX643" s="14" t="s">
        <v>81</v>
      </c>
      <c r="AY643" s="164" t="s">
        <v>135</v>
      </c>
    </row>
    <row r="644" spans="2:65" s="1" customFormat="1" ht="24.2" customHeight="1">
      <c r="B644" s="33"/>
      <c r="C644" s="132" t="s">
        <v>1485</v>
      </c>
      <c r="D644" s="132" t="s">
        <v>138</v>
      </c>
      <c r="E644" s="133" t="s">
        <v>905</v>
      </c>
      <c r="F644" s="134" t="s">
        <v>906</v>
      </c>
      <c r="G644" s="135" t="s">
        <v>156</v>
      </c>
      <c r="H644" s="136">
        <v>7.28</v>
      </c>
      <c r="I644" s="137"/>
      <c r="J644" s="138">
        <f>ROUND(I644*H644,2)</f>
        <v>0</v>
      </c>
      <c r="K644" s="134" t="s">
        <v>142</v>
      </c>
      <c r="L644" s="33"/>
      <c r="M644" s="139" t="s">
        <v>19</v>
      </c>
      <c r="N644" s="140" t="s">
        <v>46</v>
      </c>
      <c r="P644" s="141">
        <f>O644*H644</f>
        <v>0</v>
      </c>
      <c r="Q644" s="141">
        <v>0.00026</v>
      </c>
      <c r="R644" s="141">
        <f>Q644*H644</f>
        <v>0.0018927999999999998</v>
      </c>
      <c r="S644" s="141">
        <v>0</v>
      </c>
      <c r="T644" s="142">
        <f>S644*H644</f>
        <v>0</v>
      </c>
      <c r="AR644" s="143" t="s">
        <v>314</v>
      </c>
      <c r="AT644" s="143" t="s">
        <v>138</v>
      </c>
      <c r="AU644" s="143" t="s">
        <v>87</v>
      </c>
      <c r="AY644" s="18" t="s">
        <v>135</v>
      </c>
      <c r="BE644" s="144">
        <f>IF(N644="základní",J644,0)</f>
        <v>0</v>
      </c>
      <c r="BF644" s="144">
        <f>IF(N644="snížená",J644,0)</f>
        <v>0</v>
      </c>
      <c r="BG644" s="144">
        <f>IF(N644="zákl. přenesená",J644,0)</f>
        <v>0</v>
      </c>
      <c r="BH644" s="144">
        <f>IF(N644="sníž. přenesená",J644,0)</f>
        <v>0</v>
      </c>
      <c r="BI644" s="144">
        <f>IF(N644="nulová",J644,0)</f>
        <v>0</v>
      </c>
      <c r="BJ644" s="18" t="s">
        <v>87</v>
      </c>
      <c r="BK644" s="144">
        <f>ROUND(I644*H644,2)</f>
        <v>0</v>
      </c>
      <c r="BL644" s="18" t="s">
        <v>314</v>
      </c>
      <c r="BM644" s="143" t="s">
        <v>1486</v>
      </c>
    </row>
    <row r="645" spans="2:47" s="1" customFormat="1" ht="11.25">
      <c r="B645" s="33"/>
      <c r="D645" s="145" t="s">
        <v>145</v>
      </c>
      <c r="F645" s="146" t="s">
        <v>908</v>
      </c>
      <c r="I645" s="147"/>
      <c r="L645" s="33"/>
      <c r="M645" s="189"/>
      <c r="N645" s="190"/>
      <c r="O645" s="190"/>
      <c r="P645" s="190"/>
      <c r="Q645" s="190"/>
      <c r="R645" s="190"/>
      <c r="S645" s="190"/>
      <c r="T645" s="191"/>
      <c r="AT645" s="18" t="s">
        <v>145</v>
      </c>
      <c r="AU645" s="18" t="s">
        <v>87</v>
      </c>
    </row>
    <row r="646" spans="2:12" s="1" customFormat="1" ht="6.95" customHeight="1"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33"/>
    </row>
  </sheetData>
  <sheetProtection algorithmName="SHA-512" hashValue="wIR22bDf/MLO6qE3zU6+4nB5Ow53j4faDGSXqM6nY7lD+OAywE/4mNjeK1Noznk/e1ccQZ3dL3hAxjpO/YO/ng==" saltValue="7ipyWq7tRaO5BA0GI5oWz/a7ntvpbPRph9QUZh3b4ZJUuKOH/vXaJ9i/uRJ5tzqRh91DKcaYUuHu1nJdEbmLkQ==" spinCount="100000" sheet="1" objects="1" scenarios="1" formatColumns="0" formatRows="0" autoFilter="0"/>
  <autoFilter ref="C102:K645"/>
  <mergeCells count="12">
    <mergeCell ref="E95:H95"/>
    <mergeCell ref="L2:V2"/>
    <mergeCell ref="E50:H50"/>
    <mergeCell ref="E52:H52"/>
    <mergeCell ref="E54:H54"/>
    <mergeCell ref="E91:H91"/>
    <mergeCell ref="E93:H93"/>
    <mergeCell ref="E7:H7"/>
    <mergeCell ref="E9:H9"/>
    <mergeCell ref="E11:H11"/>
    <mergeCell ref="E20:H20"/>
    <mergeCell ref="E29:H29"/>
  </mergeCells>
  <hyperlinks>
    <hyperlink ref="F107" r:id="rId1" display="https://podminky.urs.cz/item/CS_URS_2023_01/113106121"/>
    <hyperlink ref="F113" r:id="rId2" display="https://podminky.urs.cz/item/CS_URS_2023_01/417321414"/>
    <hyperlink ref="F118" r:id="rId3" display="https://podminky.urs.cz/item/CS_URS_2023_01/417351115"/>
    <hyperlink ref="F123" r:id="rId4" display="https://podminky.urs.cz/item/CS_URS_2023_01/417351116"/>
    <hyperlink ref="F125" r:id="rId5" display="https://podminky.urs.cz/item/CS_URS_2023_01/417361821"/>
    <hyperlink ref="F135" r:id="rId6" display="https://podminky.urs.cz/item/CS_URS_2023_01/629995101"/>
    <hyperlink ref="F149" r:id="rId7" display="https://podminky.urs.cz/item/CS_URS_2023_01/629991012"/>
    <hyperlink ref="F155" r:id="rId8" display="https://podminky.urs.cz/item/CS_URS_2023_01/619995001"/>
    <hyperlink ref="F161" r:id="rId9" display="https://podminky.urs.cz/item/CS_URS_2023_01/622325111"/>
    <hyperlink ref="F176" r:id="rId10" display="https://podminky.urs.cz/item/CS_URS_2023_01/949101111"/>
    <hyperlink ref="F181" r:id="rId11" display="https://podminky.urs.cz/item/CS_URS_2023_01/965041341"/>
    <hyperlink ref="F186" r:id="rId12" display="https://podminky.urs.cz/item/CS_URS_2023_01/965041441"/>
    <hyperlink ref="F191" r:id="rId13" display="https://podminky.urs.cz/item/CS_URS_2023_01/965045113"/>
    <hyperlink ref="F200" r:id="rId14" display="https://podminky.urs.cz/item/CS_URS_2023_01/968072244"/>
    <hyperlink ref="F205" r:id="rId15" display="https://podminky.urs.cz/item/CS_URS_2023_01/968072456"/>
    <hyperlink ref="F210" r:id="rId16" display="https://podminky.urs.cz/item/CS_URS_2023_01/978015321"/>
    <hyperlink ref="F232" r:id="rId17" display="https://podminky.urs.cz/item/CS_URS_2023_01/953921113"/>
    <hyperlink ref="F239" r:id="rId18" display="https://podminky.urs.cz/item/CS_URS_2023_01/985131311"/>
    <hyperlink ref="F245" r:id="rId19" display="https://podminky.urs.cz/item/CS_URS_2023_01/985331211"/>
    <hyperlink ref="F255" r:id="rId20" display="https://podminky.urs.cz/item/CS_URS_2023_01/985331912"/>
    <hyperlink ref="F269" r:id="rId21" display="https://podminky.urs.cz/item/CS_URS_2023_01/952902121"/>
    <hyperlink ref="F274" r:id="rId22" display="https://podminky.urs.cz/item/CS_URS_2023_01/997013161"/>
    <hyperlink ref="F276" r:id="rId23" display="https://podminky.urs.cz/item/CS_URS_2023_01/997013501"/>
    <hyperlink ref="F278" r:id="rId24" display="https://podminky.urs.cz/item/CS_URS_2023_01/997013509"/>
    <hyperlink ref="F283" r:id="rId25" display="https://podminky.urs.cz/item/CS_URS_2023_01/997013601"/>
    <hyperlink ref="F285" r:id="rId26" display="https://podminky.urs.cz/item/CS_URS_2023_01/997013645"/>
    <hyperlink ref="F290" r:id="rId27" display="https://podminky.urs.cz/item/CS_URS_2023_01/997013631"/>
    <hyperlink ref="F298" r:id="rId28" display="https://podminky.urs.cz/item/CS_URS_2023_01/998017005"/>
    <hyperlink ref="F303" r:id="rId29" display="https://podminky.urs.cz/item/CS_URS_2023_01/711714111"/>
    <hyperlink ref="F310" r:id="rId30" display="https://podminky.urs.cz/item/CS_URS_2023_01/998711203"/>
    <hyperlink ref="F327" r:id="rId31" display="https://podminky.urs.cz/item/CS_URS_2023_01/712311101"/>
    <hyperlink ref="F331" r:id="rId32" display="https://podminky.urs.cz/item/CS_URS_2023_01/712811101"/>
    <hyperlink ref="F343" r:id="rId33" display="https://podminky.urs.cz/item/CS_URS_2023_01/712341559"/>
    <hyperlink ref="F347" r:id="rId34" display="https://podminky.urs.cz/item/CS_URS_2023_01/712841559"/>
    <hyperlink ref="F359" r:id="rId35" display="https://podminky.urs.cz/item/CS_URS_2023_01/712391171"/>
    <hyperlink ref="F371" r:id="rId36" display="https://podminky.urs.cz/item/CS_URS_2023_01/711491272"/>
    <hyperlink ref="F377" r:id="rId37" display="https://podminky.urs.cz/item/CS_URS_2023_01/712363R25"/>
    <hyperlink ref="F388" r:id="rId38" display="https://podminky.urs.cz/item/CS_URS_2023_01/712363004"/>
    <hyperlink ref="F397" r:id="rId39" display="https://podminky.urs.cz/item/CS_URS_2023_01/712363673"/>
    <hyperlink ref="F425" r:id="rId40" display="https://podminky.urs.cz/item/CS_URS_2023_01/712363115"/>
    <hyperlink ref="F436" r:id="rId41" display="https://podminky.urs.cz/item/CS_URS_2023_01/712998202"/>
    <hyperlink ref="F442" r:id="rId42" display="https://podminky.urs.cz/item/CS_URS_2023_01/998712205"/>
    <hyperlink ref="F445" r:id="rId43" display="https://podminky.urs.cz/item/CS_URS_2023_01/713141151"/>
    <hyperlink ref="F451" r:id="rId44" display="https://podminky.urs.cz/item/CS_URS_2023_01/713141311"/>
    <hyperlink ref="F460" r:id="rId45" display="https://podminky.urs.cz/item/CS_URS_2023_01/713141358"/>
    <hyperlink ref="F462" r:id="rId46" display="https://podminky.urs.cz/item/CS_URS_2023_01/713131143"/>
    <hyperlink ref="F472" r:id="rId47" display="https://podminky.urs.cz/item/CS_URS_2023_01/713191321"/>
    <hyperlink ref="F478" r:id="rId48" display="https://podminky.urs.cz/item/CS_URS_2023_01/998713205"/>
    <hyperlink ref="F481" r:id="rId49" display="https://podminky.urs.cz/item/CS_URS_2023_01/721233112"/>
    <hyperlink ref="F487" r:id="rId50" display="https://podminky.urs.cz/item/CS_URS_2023_01/721233121"/>
    <hyperlink ref="F493" r:id="rId51" display="https://podminky.urs.cz/item/CS_URS_2023_01/998721205"/>
    <hyperlink ref="F509" r:id="rId52" display="https://podminky.urs.cz/item/CS_URS_2023_01/741420902"/>
    <hyperlink ref="F521" r:id="rId53" display="https://podminky.urs.cz/item/CS_URS_2023_01/998741205"/>
    <hyperlink ref="F524" r:id="rId54" display="https://podminky.urs.cz/item/CS_URS_2023_01/762361312"/>
    <hyperlink ref="F531" r:id="rId55" display="https://podminky.urs.cz/item/CS_URS_2023_01/764002841"/>
    <hyperlink ref="F538" r:id="rId56" display="https://podminky.urs.cz/item/CS_URS_2023_01/764002851"/>
    <hyperlink ref="F543" r:id="rId57" display="https://podminky.urs.cz/item/CS_URS_2023_01/764003801"/>
    <hyperlink ref="F551" r:id="rId58" display="https://podminky.urs.cz/item/CS_URS_2023_01/998764205"/>
    <hyperlink ref="F558" r:id="rId59" display="https://podminky.urs.cz/item/CS_URS_2023_01/767832802"/>
    <hyperlink ref="F588" r:id="rId60" display="https://podminky.urs.cz/item/CS_URS_2023_01/767832112"/>
    <hyperlink ref="F593" r:id="rId61" display="https://podminky.urs.cz/item/CS_URS_2023_01/767834112"/>
    <hyperlink ref="F603" r:id="rId62" display="https://podminky.urs.cz/item/CS_URS_2023_01/998767205"/>
    <hyperlink ref="F606" r:id="rId63" display="https://podminky.urs.cz/item/CS_URS_2023_01/783301401"/>
    <hyperlink ref="F627" r:id="rId64" display="https://podminky.urs.cz/item/CS_URS_2023_01/783301303"/>
    <hyperlink ref="F629" r:id="rId65" display="https://podminky.urs.cz/item/CS_URS_2023_01/783301313"/>
    <hyperlink ref="F631" r:id="rId66" display="https://podminky.urs.cz/item/CS_URS_2023_01/783314101"/>
    <hyperlink ref="F633" r:id="rId67" display="https://podminky.urs.cz/item/CS_URS_2023_01/783315101"/>
    <hyperlink ref="F635" r:id="rId68" display="https://podminky.urs.cz/item/CS_URS_2023_01/783317101"/>
    <hyperlink ref="F640" r:id="rId69" display="https://podminky.urs.cz/item/CS_URS_2023_01/784181101"/>
    <hyperlink ref="F645" r:id="rId70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99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1" t="str">
        <f>'Rekapitulace stavby'!K6</f>
        <v>BD Severní I 2914/2 - snížení energetické náročnosti budovy - revize 01</v>
      </c>
      <c r="F7" s="322"/>
      <c r="G7" s="322"/>
      <c r="H7" s="322"/>
      <c r="L7" s="21"/>
    </row>
    <row r="8" spans="2:12" ht="12" customHeight="1">
      <c r="B8" s="21"/>
      <c r="D8" s="28" t="s">
        <v>100</v>
      </c>
      <c r="L8" s="21"/>
    </row>
    <row r="9" spans="2:12" s="1" customFormat="1" ht="16.5" customHeight="1">
      <c r="B9" s="33"/>
      <c r="E9" s="321" t="s">
        <v>101</v>
      </c>
      <c r="F9" s="323"/>
      <c r="G9" s="323"/>
      <c r="H9" s="323"/>
      <c r="L9" s="33"/>
    </row>
    <row r="10" spans="2:12" s="1" customFormat="1" ht="12" customHeight="1">
      <c r="B10" s="33"/>
      <c r="D10" s="28" t="s">
        <v>102</v>
      </c>
      <c r="L10" s="33"/>
    </row>
    <row r="11" spans="2:12" s="1" customFormat="1" ht="16.5" customHeight="1">
      <c r="B11" s="33"/>
      <c r="E11" s="280" t="s">
        <v>1487</v>
      </c>
      <c r="F11" s="323"/>
      <c r="G11" s="323"/>
      <c r="H11" s="323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13. 5. 2024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4" t="str">
        <f>'Rekapitulace stavby'!E14</f>
        <v>Vyplň údaj</v>
      </c>
      <c r="F20" s="305"/>
      <c r="G20" s="305"/>
      <c r="H20" s="305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19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47.25" customHeight="1">
      <c r="B29" s="92"/>
      <c r="E29" s="310" t="s">
        <v>39</v>
      </c>
      <c r="F29" s="310"/>
      <c r="G29" s="310"/>
      <c r="H29" s="310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4">
        <f>ROUND((SUM(BE97:BE234)),2)</f>
        <v>0</v>
      </c>
      <c r="I35" s="94">
        <v>0.21</v>
      </c>
      <c r="J35" s="84">
        <f>ROUND(((SUM(BE97:BE234))*I35),2)</f>
        <v>0</v>
      </c>
      <c r="L35" s="33"/>
    </row>
    <row r="36" spans="2:12" s="1" customFormat="1" ht="14.45" customHeight="1">
      <c r="B36" s="33"/>
      <c r="E36" s="28" t="s">
        <v>46</v>
      </c>
      <c r="F36" s="84">
        <f>ROUND((SUM(BF97:BF234)),2)</f>
        <v>0</v>
      </c>
      <c r="I36" s="94">
        <v>0.12</v>
      </c>
      <c r="J36" s="84">
        <f>ROUND(((SUM(BF97:BF234))*I36),2)</f>
        <v>0</v>
      </c>
      <c r="L36" s="33"/>
    </row>
    <row r="37" spans="2:12" s="1" customFormat="1" ht="14.45" customHeight="1" hidden="1">
      <c r="B37" s="33"/>
      <c r="E37" s="28" t="s">
        <v>47</v>
      </c>
      <c r="F37" s="84">
        <f>ROUND((SUM(BG97:BG234)),2)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4">
        <f>ROUND((SUM(BH97:BH234)),2)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4">
        <f>ROUND((SUM(BI97:BI234)),2)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104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1" t="str">
        <f>E7</f>
        <v>BD Severní I 2914/2 - snížení energetické náročnosti budovy - revize 01</v>
      </c>
      <c r="F50" s="322"/>
      <c r="G50" s="322"/>
      <c r="H50" s="322"/>
      <c r="L50" s="33"/>
    </row>
    <row r="51" spans="2:12" ht="12" customHeight="1">
      <c r="B51" s="21"/>
      <c r="C51" s="28" t="s">
        <v>100</v>
      </c>
      <c r="L51" s="21"/>
    </row>
    <row r="52" spans="2:12" s="1" customFormat="1" ht="16.5" customHeight="1">
      <c r="B52" s="33"/>
      <c r="E52" s="321" t="s">
        <v>101</v>
      </c>
      <c r="F52" s="323"/>
      <c r="G52" s="323"/>
      <c r="H52" s="323"/>
      <c r="L52" s="33"/>
    </row>
    <row r="53" spans="2:12" s="1" customFormat="1" ht="12" customHeight="1">
      <c r="B53" s="33"/>
      <c r="C53" s="28" t="s">
        <v>102</v>
      </c>
      <c r="L53" s="33"/>
    </row>
    <row r="54" spans="2:12" s="1" customFormat="1" ht="16.5" customHeight="1">
      <c r="B54" s="33"/>
      <c r="E54" s="280" t="str">
        <f>E11</f>
        <v>SO 01 C - Zpevněné plochy</v>
      </c>
      <c r="F54" s="323"/>
      <c r="G54" s="323"/>
      <c r="H54" s="323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k.ú. Záběhlice, č.par. 3049/8, 3049/45</v>
      </c>
      <c r="I56" s="28" t="s">
        <v>23</v>
      </c>
      <c r="J56" s="50" t="str">
        <f>IF(J14="","",J14)</f>
        <v>13. 5. 2024</v>
      </c>
      <c r="L56" s="33"/>
    </row>
    <row r="57" spans="2:12" s="1" customFormat="1" ht="6.95" customHeight="1">
      <c r="B57" s="33"/>
      <c r="L57" s="33"/>
    </row>
    <row r="58" spans="2:12" s="1" customFormat="1" ht="25.7" customHeight="1">
      <c r="B58" s="33"/>
      <c r="C58" s="28" t="s">
        <v>25</v>
      </c>
      <c r="F58" s="26" t="str">
        <f>E17</f>
        <v>MČ Praha 4</v>
      </c>
      <c r="I58" s="28" t="s">
        <v>32</v>
      </c>
      <c r="J58" s="31" t="str">
        <f>E23</f>
        <v>Architektonická kancelář Křivka s.r.o.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105</v>
      </c>
      <c r="D61" s="95"/>
      <c r="E61" s="95"/>
      <c r="F61" s="95"/>
      <c r="G61" s="95"/>
      <c r="H61" s="95"/>
      <c r="I61" s="95"/>
      <c r="J61" s="102" t="s">
        <v>106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J97</f>
        <v>0</v>
      </c>
      <c r="L63" s="33"/>
      <c r="AU63" s="18" t="s">
        <v>107</v>
      </c>
    </row>
    <row r="64" spans="2:12" s="8" customFormat="1" ht="24.95" customHeight="1">
      <c r="B64" s="104"/>
      <c r="D64" s="105" t="s">
        <v>108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910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1488</v>
      </c>
      <c r="E66" s="110"/>
      <c r="F66" s="110"/>
      <c r="G66" s="110"/>
      <c r="H66" s="110"/>
      <c r="I66" s="110"/>
      <c r="J66" s="111">
        <f>J147</f>
        <v>0</v>
      </c>
      <c r="L66" s="108"/>
    </row>
    <row r="67" spans="2:12" s="9" customFormat="1" ht="19.9" customHeight="1">
      <c r="B67" s="108"/>
      <c r="D67" s="109" t="s">
        <v>110</v>
      </c>
      <c r="E67" s="110"/>
      <c r="F67" s="110"/>
      <c r="G67" s="110"/>
      <c r="H67" s="110"/>
      <c r="I67" s="110"/>
      <c r="J67" s="111">
        <f>J168</f>
        <v>0</v>
      </c>
      <c r="L67" s="108"/>
    </row>
    <row r="68" spans="2:12" s="9" customFormat="1" ht="19.9" customHeight="1">
      <c r="B68" s="108"/>
      <c r="D68" s="109" t="s">
        <v>111</v>
      </c>
      <c r="E68" s="110"/>
      <c r="F68" s="110"/>
      <c r="G68" s="110"/>
      <c r="H68" s="110"/>
      <c r="I68" s="110"/>
      <c r="J68" s="111">
        <f>J179</f>
        <v>0</v>
      </c>
      <c r="L68" s="108"/>
    </row>
    <row r="69" spans="2:12" s="9" customFormat="1" ht="19.9" customHeight="1">
      <c r="B69" s="108"/>
      <c r="D69" s="109" t="s">
        <v>112</v>
      </c>
      <c r="E69" s="110"/>
      <c r="F69" s="110"/>
      <c r="G69" s="110"/>
      <c r="H69" s="110"/>
      <c r="I69" s="110"/>
      <c r="J69" s="111">
        <f>J186</f>
        <v>0</v>
      </c>
      <c r="L69" s="108"/>
    </row>
    <row r="70" spans="2:12" s="9" customFormat="1" ht="19.9" customHeight="1">
      <c r="B70" s="108"/>
      <c r="D70" s="109" t="s">
        <v>113</v>
      </c>
      <c r="E70" s="110"/>
      <c r="F70" s="110"/>
      <c r="G70" s="110"/>
      <c r="H70" s="110"/>
      <c r="I70" s="110"/>
      <c r="J70" s="111">
        <f>J198</f>
        <v>0</v>
      </c>
      <c r="L70" s="108"/>
    </row>
    <row r="71" spans="2:12" s="8" customFormat="1" ht="24.95" customHeight="1">
      <c r="B71" s="104"/>
      <c r="D71" s="105" t="s">
        <v>114</v>
      </c>
      <c r="E71" s="106"/>
      <c r="F71" s="106"/>
      <c r="G71" s="106"/>
      <c r="H71" s="106"/>
      <c r="I71" s="106"/>
      <c r="J71" s="107">
        <f>J201</f>
        <v>0</v>
      </c>
      <c r="L71" s="104"/>
    </row>
    <row r="72" spans="2:12" s="9" customFormat="1" ht="19.9" customHeight="1">
      <c r="B72" s="108"/>
      <c r="D72" s="109" t="s">
        <v>915</v>
      </c>
      <c r="E72" s="110"/>
      <c r="F72" s="110"/>
      <c r="G72" s="110"/>
      <c r="H72" s="110"/>
      <c r="I72" s="110"/>
      <c r="J72" s="111">
        <f>J202</f>
        <v>0</v>
      </c>
      <c r="L72" s="108"/>
    </row>
    <row r="73" spans="2:12" s="9" customFormat="1" ht="19.9" customHeight="1">
      <c r="B73" s="108"/>
      <c r="D73" s="109" t="s">
        <v>117</v>
      </c>
      <c r="E73" s="110"/>
      <c r="F73" s="110"/>
      <c r="G73" s="110"/>
      <c r="H73" s="110"/>
      <c r="I73" s="110"/>
      <c r="J73" s="111">
        <f>J218</f>
        <v>0</v>
      </c>
      <c r="L73" s="108"/>
    </row>
    <row r="74" spans="2:12" s="8" customFormat="1" ht="24.95" customHeight="1">
      <c r="B74" s="104"/>
      <c r="D74" s="105" t="s">
        <v>1489</v>
      </c>
      <c r="E74" s="106"/>
      <c r="F74" s="106"/>
      <c r="G74" s="106"/>
      <c r="H74" s="106"/>
      <c r="I74" s="106"/>
      <c r="J74" s="107">
        <f>J230</f>
        <v>0</v>
      </c>
      <c r="L74" s="104"/>
    </row>
    <row r="75" spans="2:12" s="9" customFormat="1" ht="19.9" customHeight="1">
      <c r="B75" s="108"/>
      <c r="D75" s="109" t="s">
        <v>1490</v>
      </c>
      <c r="E75" s="110"/>
      <c r="F75" s="110"/>
      <c r="G75" s="110"/>
      <c r="H75" s="110"/>
      <c r="I75" s="110"/>
      <c r="J75" s="111">
        <f>J231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2" t="s">
        <v>120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21" t="str">
        <f>E7</f>
        <v>BD Severní I 2914/2 - snížení energetické náročnosti budovy - revize 01</v>
      </c>
      <c r="F85" s="322"/>
      <c r="G85" s="322"/>
      <c r="H85" s="322"/>
      <c r="L85" s="33"/>
    </row>
    <row r="86" spans="2:12" ht="12" customHeight="1">
      <c r="B86" s="21"/>
      <c r="C86" s="28" t="s">
        <v>100</v>
      </c>
      <c r="L86" s="21"/>
    </row>
    <row r="87" spans="2:12" s="1" customFormat="1" ht="16.5" customHeight="1">
      <c r="B87" s="33"/>
      <c r="E87" s="321" t="s">
        <v>101</v>
      </c>
      <c r="F87" s="323"/>
      <c r="G87" s="323"/>
      <c r="H87" s="323"/>
      <c r="L87" s="33"/>
    </row>
    <row r="88" spans="2:12" s="1" customFormat="1" ht="12" customHeight="1">
      <c r="B88" s="33"/>
      <c r="C88" s="28" t="s">
        <v>102</v>
      </c>
      <c r="L88" s="33"/>
    </row>
    <row r="89" spans="2:12" s="1" customFormat="1" ht="16.5" customHeight="1">
      <c r="B89" s="33"/>
      <c r="E89" s="280" t="str">
        <f>E11</f>
        <v>SO 01 C - Zpevněné plochy</v>
      </c>
      <c r="F89" s="323"/>
      <c r="G89" s="323"/>
      <c r="H89" s="323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k.ú. Záběhlice, č.par. 3049/8, 3049/45</v>
      </c>
      <c r="I91" s="28" t="s">
        <v>23</v>
      </c>
      <c r="J91" s="50" t="str">
        <f>IF(J14="","",J14)</f>
        <v>13. 5. 2024</v>
      </c>
      <c r="L91" s="33"/>
    </row>
    <row r="92" spans="2:12" s="1" customFormat="1" ht="6.95" customHeight="1">
      <c r="B92" s="33"/>
      <c r="L92" s="33"/>
    </row>
    <row r="93" spans="2:12" s="1" customFormat="1" ht="25.7" customHeight="1">
      <c r="B93" s="33"/>
      <c r="C93" s="28" t="s">
        <v>25</v>
      </c>
      <c r="F93" s="26" t="str">
        <f>E17</f>
        <v>MČ Praha 4</v>
      </c>
      <c r="I93" s="28" t="s">
        <v>32</v>
      </c>
      <c r="J93" s="31" t="str">
        <f>E23</f>
        <v>Architektonická kancelář Křivka s.r.o.</v>
      </c>
      <c r="L93" s="33"/>
    </row>
    <row r="94" spans="2:12" s="1" customFormat="1" ht="15.2" customHeight="1">
      <c r="B94" s="33"/>
      <c r="C94" s="28" t="s">
        <v>30</v>
      </c>
      <c r="F94" s="26" t="str">
        <f>IF(E20="","",E20)</f>
        <v>Vyplň údaj</v>
      </c>
      <c r="I94" s="28" t="s">
        <v>36</v>
      </c>
      <c r="J94" s="31" t="str">
        <f>E26</f>
        <v xml:space="preserve"> 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121</v>
      </c>
      <c r="D96" s="114" t="s">
        <v>59</v>
      </c>
      <c r="E96" s="114" t="s">
        <v>55</v>
      </c>
      <c r="F96" s="114" t="s">
        <v>56</v>
      </c>
      <c r="G96" s="114" t="s">
        <v>122</v>
      </c>
      <c r="H96" s="114" t="s">
        <v>123</v>
      </c>
      <c r="I96" s="114" t="s">
        <v>124</v>
      </c>
      <c r="J96" s="114" t="s">
        <v>106</v>
      </c>
      <c r="K96" s="115" t="s">
        <v>125</v>
      </c>
      <c r="L96" s="112"/>
      <c r="M96" s="57" t="s">
        <v>19</v>
      </c>
      <c r="N96" s="58" t="s">
        <v>44</v>
      </c>
      <c r="O96" s="58" t="s">
        <v>126</v>
      </c>
      <c r="P96" s="58" t="s">
        <v>127</v>
      </c>
      <c r="Q96" s="58" t="s">
        <v>128</v>
      </c>
      <c r="R96" s="58" t="s">
        <v>129</v>
      </c>
      <c r="S96" s="58" t="s">
        <v>130</v>
      </c>
      <c r="T96" s="59" t="s">
        <v>131</v>
      </c>
    </row>
    <row r="97" spans="2:63" s="1" customFormat="1" ht="22.9" customHeight="1">
      <c r="B97" s="33"/>
      <c r="C97" s="62" t="s">
        <v>132</v>
      </c>
      <c r="J97" s="116">
        <f>BK97</f>
        <v>0</v>
      </c>
      <c r="L97" s="33"/>
      <c r="M97" s="60"/>
      <c r="N97" s="51"/>
      <c r="O97" s="51"/>
      <c r="P97" s="117">
        <f>P98+P201+P230</f>
        <v>0</v>
      </c>
      <c r="Q97" s="51"/>
      <c r="R97" s="117">
        <f>R98+R201+R230</f>
        <v>24.309993000000002</v>
      </c>
      <c r="S97" s="51"/>
      <c r="T97" s="118">
        <f>T98+T201+T230</f>
        <v>14.832025</v>
      </c>
      <c r="AT97" s="18" t="s">
        <v>73</v>
      </c>
      <c r="AU97" s="18" t="s">
        <v>107</v>
      </c>
      <c r="BK97" s="119">
        <f>BK98+BK201+BK230</f>
        <v>0</v>
      </c>
    </row>
    <row r="98" spans="2:63" s="11" customFormat="1" ht="25.9" customHeight="1">
      <c r="B98" s="120"/>
      <c r="D98" s="121" t="s">
        <v>73</v>
      </c>
      <c r="E98" s="122" t="s">
        <v>133</v>
      </c>
      <c r="F98" s="122" t="s">
        <v>134</v>
      </c>
      <c r="I98" s="123"/>
      <c r="J98" s="124">
        <f>BK98</f>
        <v>0</v>
      </c>
      <c r="L98" s="120"/>
      <c r="M98" s="125"/>
      <c r="P98" s="126">
        <f>P99+P147+P168+P179+P186+P198</f>
        <v>0</v>
      </c>
      <c r="R98" s="126">
        <f>R99+R147+R168+R179+R186+R198</f>
        <v>24.302493000000002</v>
      </c>
      <c r="T98" s="127">
        <f>T99+T147+T168+T179+T186+T198</f>
        <v>14.730825</v>
      </c>
      <c r="AR98" s="121" t="s">
        <v>81</v>
      </c>
      <c r="AT98" s="128" t="s">
        <v>73</v>
      </c>
      <c r="AU98" s="128" t="s">
        <v>74</v>
      </c>
      <c r="AY98" s="121" t="s">
        <v>135</v>
      </c>
      <c r="BK98" s="129">
        <f>BK99+BK147+BK168+BK179+BK186+BK198</f>
        <v>0</v>
      </c>
    </row>
    <row r="99" spans="2:63" s="11" customFormat="1" ht="22.9" customHeight="1">
      <c r="B99" s="120"/>
      <c r="D99" s="121" t="s">
        <v>73</v>
      </c>
      <c r="E99" s="130" t="s">
        <v>81</v>
      </c>
      <c r="F99" s="130" t="s">
        <v>918</v>
      </c>
      <c r="I99" s="123"/>
      <c r="J99" s="131">
        <f>BK99</f>
        <v>0</v>
      </c>
      <c r="L99" s="120"/>
      <c r="M99" s="125"/>
      <c r="P99" s="126">
        <f>SUM(P100:P146)</f>
        <v>0</v>
      </c>
      <c r="R99" s="126">
        <f>SUM(R100:R146)</f>
        <v>0.0009140000000000001</v>
      </c>
      <c r="T99" s="127">
        <f>SUM(T100:T146)</f>
        <v>14.579625</v>
      </c>
      <c r="AR99" s="121" t="s">
        <v>81</v>
      </c>
      <c r="AT99" s="128" t="s">
        <v>73</v>
      </c>
      <c r="AU99" s="128" t="s">
        <v>81</v>
      </c>
      <c r="AY99" s="121" t="s">
        <v>135</v>
      </c>
      <c r="BK99" s="129">
        <f>SUM(BK100:BK146)</f>
        <v>0</v>
      </c>
    </row>
    <row r="100" spans="2:65" s="1" customFormat="1" ht="37.9" customHeight="1">
      <c r="B100" s="33"/>
      <c r="C100" s="132" t="s">
        <v>81</v>
      </c>
      <c r="D100" s="132" t="s">
        <v>138</v>
      </c>
      <c r="E100" s="133" t="s">
        <v>919</v>
      </c>
      <c r="F100" s="134" t="s">
        <v>920</v>
      </c>
      <c r="G100" s="135" t="s">
        <v>156</v>
      </c>
      <c r="H100" s="136">
        <v>57.175</v>
      </c>
      <c r="I100" s="137"/>
      <c r="J100" s="138">
        <f>ROUND(I100*H100,2)</f>
        <v>0</v>
      </c>
      <c r="K100" s="134" t="s">
        <v>142</v>
      </c>
      <c r="L100" s="33"/>
      <c r="M100" s="139" t="s">
        <v>19</v>
      </c>
      <c r="N100" s="140" t="s">
        <v>46</v>
      </c>
      <c r="P100" s="141">
        <f>O100*H100</f>
        <v>0</v>
      </c>
      <c r="Q100" s="141">
        <v>0</v>
      </c>
      <c r="R100" s="141">
        <f>Q100*H100</f>
        <v>0</v>
      </c>
      <c r="S100" s="141">
        <v>0.255</v>
      </c>
      <c r="T100" s="142">
        <f>S100*H100</f>
        <v>14.579625</v>
      </c>
      <c r="AR100" s="143" t="s">
        <v>143</v>
      </c>
      <c r="AT100" s="143" t="s">
        <v>138</v>
      </c>
      <c r="AU100" s="143" t="s">
        <v>87</v>
      </c>
      <c r="AY100" s="18" t="s">
        <v>135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87</v>
      </c>
      <c r="BK100" s="144">
        <f>ROUND(I100*H100,2)</f>
        <v>0</v>
      </c>
      <c r="BL100" s="18" t="s">
        <v>143</v>
      </c>
      <c r="BM100" s="143" t="s">
        <v>1491</v>
      </c>
    </row>
    <row r="101" spans="2:47" s="1" customFormat="1" ht="11.25">
      <c r="B101" s="33"/>
      <c r="D101" s="145" t="s">
        <v>145</v>
      </c>
      <c r="F101" s="146" t="s">
        <v>922</v>
      </c>
      <c r="I101" s="147"/>
      <c r="L101" s="33"/>
      <c r="M101" s="148"/>
      <c r="T101" s="54"/>
      <c r="AT101" s="18" t="s">
        <v>145</v>
      </c>
      <c r="AU101" s="18" t="s">
        <v>87</v>
      </c>
    </row>
    <row r="102" spans="2:51" s="12" customFormat="1" ht="11.25">
      <c r="B102" s="149"/>
      <c r="D102" s="150" t="s">
        <v>147</v>
      </c>
      <c r="E102" s="151" t="s">
        <v>19</v>
      </c>
      <c r="F102" s="152" t="s">
        <v>1492</v>
      </c>
      <c r="H102" s="151" t="s">
        <v>19</v>
      </c>
      <c r="I102" s="153"/>
      <c r="L102" s="149"/>
      <c r="M102" s="154"/>
      <c r="T102" s="155"/>
      <c r="AT102" s="151" t="s">
        <v>147</v>
      </c>
      <c r="AU102" s="151" t="s">
        <v>87</v>
      </c>
      <c r="AV102" s="12" t="s">
        <v>81</v>
      </c>
      <c r="AW102" s="12" t="s">
        <v>35</v>
      </c>
      <c r="AX102" s="12" t="s">
        <v>74</v>
      </c>
      <c r="AY102" s="151" t="s">
        <v>135</v>
      </c>
    </row>
    <row r="103" spans="2:51" s="12" customFormat="1" ht="11.25">
      <c r="B103" s="149"/>
      <c r="D103" s="150" t="s">
        <v>147</v>
      </c>
      <c r="E103" s="151" t="s">
        <v>19</v>
      </c>
      <c r="F103" s="152" t="s">
        <v>1493</v>
      </c>
      <c r="H103" s="151" t="s">
        <v>19</v>
      </c>
      <c r="I103" s="153"/>
      <c r="L103" s="149"/>
      <c r="M103" s="154"/>
      <c r="T103" s="155"/>
      <c r="AT103" s="151" t="s">
        <v>147</v>
      </c>
      <c r="AU103" s="151" t="s">
        <v>87</v>
      </c>
      <c r="AV103" s="12" t="s">
        <v>81</v>
      </c>
      <c r="AW103" s="12" t="s">
        <v>35</v>
      </c>
      <c r="AX103" s="12" t="s">
        <v>74</v>
      </c>
      <c r="AY103" s="151" t="s">
        <v>135</v>
      </c>
    </row>
    <row r="104" spans="2:51" s="13" customFormat="1" ht="11.25">
      <c r="B104" s="156"/>
      <c r="D104" s="150" t="s">
        <v>147</v>
      </c>
      <c r="E104" s="157" t="s">
        <v>19</v>
      </c>
      <c r="F104" s="158" t="s">
        <v>1494</v>
      </c>
      <c r="H104" s="159">
        <v>42.175</v>
      </c>
      <c r="I104" s="160"/>
      <c r="L104" s="156"/>
      <c r="M104" s="161"/>
      <c r="T104" s="162"/>
      <c r="AT104" s="157" t="s">
        <v>147</v>
      </c>
      <c r="AU104" s="157" t="s">
        <v>87</v>
      </c>
      <c r="AV104" s="13" t="s">
        <v>87</v>
      </c>
      <c r="AW104" s="13" t="s">
        <v>35</v>
      </c>
      <c r="AX104" s="13" t="s">
        <v>74</v>
      </c>
      <c r="AY104" s="157" t="s">
        <v>135</v>
      </c>
    </row>
    <row r="105" spans="2:51" s="13" customFormat="1" ht="11.25">
      <c r="B105" s="156"/>
      <c r="D105" s="150" t="s">
        <v>147</v>
      </c>
      <c r="E105" s="157" t="s">
        <v>19</v>
      </c>
      <c r="F105" s="158" t="s">
        <v>1495</v>
      </c>
      <c r="H105" s="159">
        <v>15</v>
      </c>
      <c r="I105" s="160"/>
      <c r="L105" s="156"/>
      <c r="M105" s="161"/>
      <c r="T105" s="162"/>
      <c r="AT105" s="157" t="s">
        <v>147</v>
      </c>
      <c r="AU105" s="157" t="s">
        <v>87</v>
      </c>
      <c r="AV105" s="13" t="s">
        <v>87</v>
      </c>
      <c r="AW105" s="13" t="s">
        <v>35</v>
      </c>
      <c r="AX105" s="13" t="s">
        <v>74</v>
      </c>
      <c r="AY105" s="157" t="s">
        <v>135</v>
      </c>
    </row>
    <row r="106" spans="2:51" s="14" customFormat="1" ht="11.25">
      <c r="B106" s="163"/>
      <c r="D106" s="150" t="s">
        <v>147</v>
      </c>
      <c r="E106" s="164" t="s">
        <v>19</v>
      </c>
      <c r="F106" s="165" t="s">
        <v>151</v>
      </c>
      <c r="H106" s="166">
        <v>57.175</v>
      </c>
      <c r="I106" s="167"/>
      <c r="L106" s="163"/>
      <c r="M106" s="168"/>
      <c r="T106" s="169"/>
      <c r="AT106" s="164" t="s">
        <v>147</v>
      </c>
      <c r="AU106" s="164" t="s">
        <v>87</v>
      </c>
      <c r="AV106" s="14" t="s">
        <v>143</v>
      </c>
      <c r="AW106" s="14" t="s">
        <v>35</v>
      </c>
      <c r="AX106" s="14" t="s">
        <v>81</v>
      </c>
      <c r="AY106" s="164" t="s">
        <v>135</v>
      </c>
    </row>
    <row r="107" spans="2:65" s="1" customFormat="1" ht="24.2" customHeight="1">
      <c r="B107" s="33"/>
      <c r="C107" s="132" t="s">
        <v>87</v>
      </c>
      <c r="D107" s="132" t="s">
        <v>138</v>
      </c>
      <c r="E107" s="133" t="s">
        <v>1496</v>
      </c>
      <c r="F107" s="134" t="s">
        <v>1497</v>
      </c>
      <c r="G107" s="135" t="s">
        <v>141</v>
      </c>
      <c r="H107" s="136">
        <v>0.72</v>
      </c>
      <c r="I107" s="137"/>
      <c r="J107" s="138">
        <f>ROUND(I107*H107,2)</f>
        <v>0</v>
      </c>
      <c r="K107" s="134" t="s">
        <v>142</v>
      </c>
      <c r="L107" s="33"/>
      <c r="M107" s="139" t="s">
        <v>19</v>
      </c>
      <c r="N107" s="140" t="s">
        <v>46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143</v>
      </c>
      <c r="AT107" s="143" t="s">
        <v>138</v>
      </c>
      <c r="AU107" s="143" t="s">
        <v>87</v>
      </c>
      <c r="AY107" s="18" t="s">
        <v>135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87</v>
      </c>
      <c r="BK107" s="144">
        <f>ROUND(I107*H107,2)</f>
        <v>0</v>
      </c>
      <c r="BL107" s="18" t="s">
        <v>143</v>
      </c>
      <c r="BM107" s="143" t="s">
        <v>1498</v>
      </c>
    </row>
    <row r="108" spans="2:47" s="1" customFormat="1" ht="11.25">
      <c r="B108" s="33"/>
      <c r="D108" s="145" t="s">
        <v>145</v>
      </c>
      <c r="F108" s="146" t="s">
        <v>1499</v>
      </c>
      <c r="I108" s="147"/>
      <c r="L108" s="33"/>
      <c r="M108" s="148"/>
      <c r="T108" s="54"/>
      <c r="AT108" s="18" t="s">
        <v>145</v>
      </c>
      <c r="AU108" s="18" t="s">
        <v>87</v>
      </c>
    </row>
    <row r="109" spans="2:51" s="12" customFormat="1" ht="11.25">
      <c r="B109" s="149"/>
      <c r="D109" s="150" t="s">
        <v>147</v>
      </c>
      <c r="E109" s="151" t="s">
        <v>19</v>
      </c>
      <c r="F109" s="152" t="s">
        <v>1500</v>
      </c>
      <c r="H109" s="151" t="s">
        <v>19</v>
      </c>
      <c r="I109" s="153"/>
      <c r="L109" s="149"/>
      <c r="M109" s="154"/>
      <c r="T109" s="155"/>
      <c r="AT109" s="151" t="s">
        <v>147</v>
      </c>
      <c r="AU109" s="151" t="s">
        <v>87</v>
      </c>
      <c r="AV109" s="12" t="s">
        <v>81</v>
      </c>
      <c r="AW109" s="12" t="s">
        <v>35</v>
      </c>
      <c r="AX109" s="12" t="s">
        <v>74</v>
      </c>
      <c r="AY109" s="151" t="s">
        <v>135</v>
      </c>
    </row>
    <row r="110" spans="2:51" s="13" customFormat="1" ht="11.25">
      <c r="B110" s="156"/>
      <c r="D110" s="150" t="s">
        <v>147</v>
      </c>
      <c r="E110" s="157" t="s">
        <v>19</v>
      </c>
      <c r="F110" s="158" t="s">
        <v>1501</v>
      </c>
      <c r="H110" s="159">
        <v>0.72</v>
      </c>
      <c r="I110" s="160"/>
      <c r="L110" s="156"/>
      <c r="M110" s="161"/>
      <c r="T110" s="162"/>
      <c r="AT110" s="157" t="s">
        <v>147</v>
      </c>
      <c r="AU110" s="157" t="s">
        <v>87</v>
      </c>
      <c r="AV110" s="13" t="s">
        <v>87</v>
      </c>
      <c r="AW110" s="13" t="s">
        <v>35</v>
      </c>
      <c r="AX110" s="13" t="s">
        <v>74</v>
      </c>
      <c r="AY110" s="157" t="s">
        <v>135</v>
      </c>
    </row>
    <row r="111" spans="2:51" s="14" customFormat="1" ht="11.25">
      <c r="B111" s="163"/>
      <c r="D111" s="150" t="s">
        <v>147</v>
      </c>
      <c r="E111" s="164" t="s">
        <v>19</v>
      </c>
      <c r="F111" s="165" t="s">
        <v>151</v>
      </c>
      <c r="H111" s="166">
        <v>0.72</v>
      </c>
      <c r="I111" s="167"/>
      <c r="L111" s="163"/>
      <c r="M111" s="168"/>
      <c r="T111" s="169"/>
      <c r="AT111" s="164" t="s">
        <v>147</v>
      </c>
      <c r="AU111" s="164" t="s">
        <v>87</v>
      </c>
      <c r="AV111" s="14" t="s">
        <v>143</v>
      </c>
      <c r="AW111" s="14" t="s">
        <v>35</v>
      </c>
      <c r="AX111" s="14" t="s">
        <v>81</v>
      </c>
      <c r="AY111" s="164" t="s">
        <v>135</v>
      </c>
    </row>
    <row r="112" spans="2:65" s="1" customFormat="1" ht="24.2" customHeight="1">
      <c r="B112" s="33"/>
      <c r="C112" s="132" t="s">
        <v>136</v>
      </c>
      <c r="D112" s="132" t="s">
        <v>138</v>
      </c>
      <c r="E112" s="133" t="s">
        <v>1502</v>
      </c>
      <c r="F112" s="134" t="s">
        <v>1503</v>
      </c>
      <c r="G112" s="135" t="s">
        <v>141</v>
      </c>
      <c r="H112" s="136">
        <v>78.3</v>
      </c>
      <c r="I112" s="137"/>
      <c r="J112" s="138">
        <f>ROUND(I112*H112,2)</f>
        <v>0</v>
      </c>
      <c r="K112" s="134" t="s">
        <v>142</v>
      </c>
      <c r="L112" s="33"/>
      <c r="M112" s="139" t="s">
        <v>19</v>
      </c>
      <c r="N112" s="140" t="s">
        <v>46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143</v>
      </c>
      <c r="AT112" s="143" t="s">
        <v>138</v>
      </c>
      <c r="AU112" s="143" t="s">
        <v>87</v>
      </c>
      <c r="AY112" s="18" t="s">
        <v>135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87</v>
      </c>
      <c r="BK112" s="144">
        <f>ROUND(I112*H112,2)</f>
        <v>0</v>
      </c>
      <c r="BL112" s="18" t="s">
        <v>143</v>
      </c>
      <c r="BM112" s="143" t="s">
        <v>1504</v>
      </c>
    </row>
    <row r="113" spans="2:47" s="1" customFormat="1" ht="11.25">
      <c r="B113" s="33"/>
      <c r="D113" s="145" t="s">
        <v>145</v>
      </c>
      <c r="F113" s="146" t="s">
        <v>1505</v>
      </c>
      <c r="I113" s="147"/>
      <c r="L113" s="33"/>
      <c r="M113" s="148"/>
      <c r="T113" s="54"/>
      <c r="AT113" s="18" t="s">
        <v>145</v>
      </c>
      <c r="AU113" s="18" t="s">
        <v>87</v>
      </c>
    </row>
    <row r="114" spans="2:51" s="12" customFormat="1" ht="11.25">
      <c r="B114" s="149"/>
      <c r="D114" s="150" t="s">
        <v>147</v>
      </c>
      <c r="E114" s="151" t="s">
        <v>19</v>
      </c>
      <c r="F114" s="152" t="s">
        <v>1492</v>
      </c>
      <c r="H114" s="151" t="s">
        <v>19</v>
      </c>
      <c r="I114" s="153"/>
      <c r="L114" s="149"/>
      <c r="M114" s="154"/>
      <c r="T114" s="155"/>
      <c r="AT114" s="151" t="s">
        <v>147</v>
      </c>
      <c r="AU114" s="151" t="s">
        <v>87</v>
      </c>
      <c r="AV114" s="12" t="s">
        <v>81</v>
      </c>
      <c r="AW114" s="12" t="s">
        <v>35</v>
      </c>
      <c r="AX114" s="12" t="s">
        <v>74</v>
      </c>
      <c r="AY114" s="151" t="s">
        <v>135</v>
      </c>
    </row>
    <row r="115" spans="2:51" s="12" customFormat="1" ht="11.25">
      <c r="B115" s="149"/>
      <c r="D115" s="150" t="s">
        <v>147</v>
      </c>
      <c r="E115" s="151" t="s">
        <v>19</v>
      </c>
      <c r="F115" s="152" t="s">
        <v>1506</v>
      </c>
      <c r="H115" s="151" t="s">
        <v>19</v>
      </c>
      <c r="I115" s="153"/>
      <c r="L115" s="149"/>
      <c r="M115" s="154"/>
      <c r="T115" s="155"/>
      <c r="AT115" s="151" t="s">
        <v>147</v>
      </c>
      <c r="AU115" s="151" t="s">
        <v>87</v>
      </c>
      <c r="AV115" s="12" t="s">
        <v>81</v>
      </c>
      <c r="AW115" s="12" t="s">
        <v>35</v>
      </c>
      <c r="AX115" s="12" t="s">
        <v>74</v>
      </c>
      <c r="AY115" s="151" t="s">
        <v>135</v>
      </c>
    </row>
    <row r="116" spans="2:51" s="13" customFormat="1" ht="11.25">
      <c r="B116" s="156"/>
      <c r="D116" s="150" t="s">
        <v>147</v>
      </c>
      <c r="E116" s="157" t="s">
        <v>19</v>
      </c>
      <c r="F116" s="158" t="s">
        <v>1507</v>
      </c>
      <c r="H116" s="159">
        <v>78.3</v>
      </c>
      <c r="I116" s="160"/>
      <c r="L116" s="156"/>
      <c r="M116" s="161"/>
      <c r="T116" s="162"/>
      <c r="AT116" s="157" t="s">
        <v>147</v>
      </c>
      <c r="AU116" s="157" t="s">
        <v>87</v>
      </c>
      <c r="AV116" s="13" t="s">
        <v>87</v>
      </c>
      <c r="AW116" s="13" t="s">
        <v>35</v>
      </c>
      <c r="AX116" s="13" t="s">
        <v>74</v>
      </c>
      <c r="AY116" s="157" t="s">
        <v>135</v>
      </c>
    </row>
    <row r="117" spans="2:51" s="14" customFormat="1" ht="11.25">
      <c r="B117" s="163"/>
      <c r="D117" s="150" t="s">
        <v>147</v>
      </c>
      <c r="E117" s="164" t="s">
        <v>19</v>
      </c>
      <c r="F117" s="165" t="s">
        <v>151</v>
      </c>
      <c r="H117" s="166">
        <v>78.3</v>
      </c>
      <c r="I117" s="167"/>
      <c r="L117" s="163"/>
      <c r="M117" s="168"/>
      <c r="T117" s="169"/>
      <c r="AT117" s="164" t="s">
        <v>147</v>
      </c>
      <c r="AU117" s="164" t="s">
        <v>87</v>
      </c>
      <c r="AV117" s="14" t="s">
        <v>143</v>
      </c>
      <c r="AW117" s="14" t="s">
        <v>35</v>
      </c>
      <c r="AX117" s="14" t="s">
        <v>81</v>
      </c>
      <c r="AY117" s="164" t="s">
        <v>135</v>
      </c>
    </row>
    <row r="118" spans="2:65" s="1" customFormat="1" ht="24.2" customHeight="1">
      <c r="B118" s="33"/>
      <c r="C118" s="132" t="s">
        <v>143</v>
      </c>
      <c r="D118" s="132" t="s">
        <v>138</v>
      </c>
      <c r="E118" s="133" t="s">
        <v>1508</v>
      </c>
      <c r="F118" s="134" t="s">
        <v>1509</v>
      </c>
      <c r="G118" s="135" t="s">
        <v>141</v>
      </c>
      <c r="H118" s="136">
        <v>11.268</v>
      </c>
      <c r="I118" s="137"/>
      <c r="J118" s="138">
        <f>ROUND(I118*H118,2)</f>
        <v>0</v>
      </c>
      <c r="K118" s="134" t="s">
        <v>142</v>
      </c>
      <c r="L118" s="33"/>
      <c r="M118" s="139" t="s">
        <v>19</v>
      </c>
      <c r="N118" s="140" t="s">
        <v>46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143</v>
      </c>
      <c r="AT118" s="143" t="s">
        <v>138</v>
      </c>
      <c r="AU118" s="143" t="s">
        <v>87</v>
      </c>
      <c r="AY118" s="18" t="s">
        <v>135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87</v>
      </c>
      <c r="BK118" s="144">
        <f>ROUND(I118*H118,2)</f>
        <v>0</v>
      </c>
      <c r="BL118" s="18" t="s">
        <v>143</v>
      </c>
      <c r="BM118" s="143" t="s">
        <v>1510</v>
      </c>
    </row>
    <row r="119" spans="2:47" s="1" customFormat="1" ht="11.25">
      <c r="B119" s="33"/>
      <c r="D119" s="145" t="s">
        <v>145</v>
      </c>
      <c r="F119" s="146" t="s">
        <v>1511</v>
      </c>
      <c r="I119" s="147"/>
      <c r="L119" s="33"/>
      <c r="M119" s="148"/>
      <c r="T119" s="54"/>
      <c r="AT119" s="18" t="s">
        <v>145</v>
      </c>
      <c r="AU119" s="18" t="s">
        <v>87</v>
      </c>
    </row>
    <row r="120" spans="2:51" s="12" customFormat="1" ht="11.25">
      <c r="B120" s="149"/>
      <c r="D120" s="150" t="s">
        <v>147</v>
      </c>
      <c r="E120" s="151" t="s">
        <v>19</v>
      </c>
      <c r="F120" s="152" t="s">
        <v>1492</v>
      </c>
      <c r="H120" s="151" t="s">
        <v>19</v>
      </c>
      <c r="I120" s="153"/>
      <c r="L120" s="149"/>
      <c r="M120" s="154"/>
      <c r="T120" s="155"/>
      <c r="AT120" s="151" t="s">
        <v>147</v>
      </c>
      <c r="AU120" s="151" t="s">
        <v>87</v>
      </c>
      <c r="AV120" s="12" t="s">
        <v>81</v>
      </c>
      <c r="AW120" s="12" t="s">
        <v>35</v>
      </c>
      <c r="AX120" s="12" t="s">
        <v>74</v>
      </c>
      <c r="AY120" s="151" t="s">
        <v>135</v>
      </c>
    </row>
    <row r="121" spans="2:51" s="12" customFormat="1" ht="11.25">
      <c r="B121" s="149"/>
      <c r="D121" s="150" t="s">
        <v>147</v>
      </c>
      <c r="E121" s="151" t="s">
        <v>19</v>
      </c>
      <c r="F121" s="152" t="s">
        <v>1506</v>
      </c>
      <c r="H121" s="151" t="s">
        <v>19</v>
      </c>
      <c r="I121" s="153"/>
      <c r="L121" s="149"/>
      <c r="M121" s="154"/>
      <c r="T121" s="155"/>
      <c r="AT121" s="151" t="s">
        <v>147</v>
      </c>
      <c r="AU121" s="151" t="s">
        <v>87</v>
      </c>
      <c r="AV121" s="12" t="s">
        <v>81</v>
      </c>
      <c r="AW121" s="12" t="s">
        <v>35</v>
      </c>
      <c r="AX121" s="12" t="s">
        <v>74</v>
      </c>
      <c r="AY121" s="151" t="s">
        <v>135</v>
      </c>
    </row>
    <row r="122" spans="2:51" s="13" customFormat="1" ht="11.25">
      <c r="B122" s="156"/>
      <c r="D122" s="150" t="s">
        <v>147</v>
      </c>
      <c r="E122" s="157" t="s">
        <v>19</v>
      </c>
      <c r="F122" s="158" t="s">
        <v>1512</v>
      </c>
      <c r="H122" s="159">
        <v>11.268</v>
      </c>
      <c r="I122" s="160"/>
      <c r="L122" s="156"/>
      <c r="M122" s="161"/>
      <c r="T122" s="162"/>
      <c r="AT122" s="157" t="s">
        <v>147</v>
      </c>
      <c r="AU122" s="157" t="s">
        <v>87</v>
      </c>
      <c r="AV122" s="13" t="s">
        <v>87</v>
      </c>
      <c r="AW122" s="13" t="s">
        <v>35</v>
      </c>
      <c r="AX122" s="13" t="s">
        <v>74</v>
      </c>
      <c r="AY122" s="157" t="s">
        <v>135</v>
      </c>
    </row>
    <row r="123" spans="2:51" s="14" customFormat="1" ht="11.25">
      <c r="B123" s="163"/>
      <c r="D123" s="150" t="s">
        <v>147</v>
      </c>
      <c r="E123" s="164" t="s">
        <v>19</v>
      </c>
      <c r="F123" s="165" t="s">
        <v>151</v>
      </c>
      <c r="H123" s="166">
        <v>11.268</v>
      </c>
      <c r="I123" s="167"/>
      <c r="L123" s="163"/>
      <c r="M123" s="168"/>
      <c r="T123" s="169"/>
      <c r="AT123" s="164" t="s">
        <v>147</v>
      </c>
      <c r="AU123" s="164" t="s">
        <v>87</v>
      </c>
      <c r="AV123" s="14" t="s">
        <v>143</v>
      </c>
      <c r="AW123" s="14" t="s">
        <v>35</v>
      </c>
      <c r="AX123" s="14" t="s">
        <v>81</v>
      </c>
      <c r="AY123" s="164" t="s">
        <v>135</v>
      </c>
    </row>
    <row r="124" spans="2:65" s="1" customFormat="1" ht="24.2" customHeight="1">
      <c r="B124" s="33"/>
      <c r="C124" s="132" t="s">
        <v>221</v>
      </c>
      <c r="D124" s="132" t="s">
        <v>138</v>
      </c>
      <c r="E124" s="133" t="s">
        <v>1513</v>
      </c>
      <c r="F124" s="134" t="s">
        <v>1514</v>
      </c>
      <c r="G124" s="135" t="s">
        <v>141</v>
      </c>
      <c r="H124" s="136">
        <v>82.45</v>
      </c>
      <c r="I124" s="137"/>
      <c r="J124" s="138">
        <f>ROUND(I124*H124,2)</f>
        <v>0</v>
      </c>
      <c r="K124" s="134" t="s">
        <v>142</v>
      </c>
      <c r="L124" s="33"/>
      <c r="M124" s="139" t="s">
        <v>19</v>
      </c>
      <c r="N124" s="140" t="s">
        <v>46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143</v>
      </c>
      <c r="AT124" s="143" t="s">
        <v>138</v>
      </c>
      <c r="AU124" s="143" t="s">
        <v>87</v>
      </c>
      <c r="AY124" s="18" t="s">
        <v>135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87</v>
      </c>
      <c r="BK124" s="144">
        <f>ROUND(I124*H124,2)</f>
        <v>0</v>
      </c>
      <c r="BL124" s="18" t="s">
        <v>143</v>
      </c>
      <c r="BM124" s="143" t="s">
        <v>1515</v>
      </c>
    </row>
    <row r="125" spans="2:47" s="1" customFormat="1" ht="11.25">
      <c r="B125" s="33"/>
      <c r="D125" s="145" t="s">
        <v>145</v>
      </c>
      <c r="F125" s="146" t="s">
        <v>1516</v>
      </c>
      <c r="I125" s="147"/>
      <c r="L125" s="33"/>
      <c r="M125" s="148"/>
      <c r="T125" s="54"/>
      <c r="AT125" s="18" t="s">
        <v>145</v>
      </c>
      <c r="AU125" s="18" t="s">
        <v>87</v>
      </c>
    </row>
    <row r="126" spans="2:51" s="13" customFormat="1" ht="11.25">
      <c r="B126" s="156"/>
      <c r="D126" s="150" t="s">
        <v>147</v>
      </c>
      <c r="E126" s="157" t="s">
        <v>19</v>
      </c>
      <c r="F126" s="158" t="s">
        <v>1517</v>
      </c>
      <c r="H126" s="159">
        <v>89.568</v>
      </c>
      <c r="I126" s="160"/>
      <c r="L126" s="156"/>
      <c r="M126" s="161"/>
      <c r="T126" s="162"/>
      <c r="AT126" s="157" t="s">
        <v>147</v>
      </c>
      <c r="AU126" s="157" t="s">
        <v>87</v>
      </c>
      <c r="AV126" s="13" t="s">
        <v>87</v>
      </c>
      <c r="AW126" s="13" t="s">
        <v>35</v>
      </c>
      <c r="AX126" s="13" t="s">
        <v>74</v>
      </c>
      <c r="AY126" s="157" t="s">
        <v>135</v>
      </c>
    </row>
    <row r="127" spans="2:51" s="13" customFormat="1" ht="11.25">
      <c r="B127" s="156"/>
      <c r="D127" s="150" t="s">
        <v>147</v>
      </c>
      <c r="E127" s="157" t="s">
        <v>19</v>
      </c>
      <c r="F127" s="158" t="s">
        <v>1518</v>
      </c>
      <c r="H127" s="159">
        <v>-7.118</v>
      </c>
      <c r="I127" s="160"/>
      <c r="L127" s="156"/>
      <c r="M127" s="161"/>
      <c r="T127" s="162"/>
      <c r="AT127" s="157" t="s">
        <v>147</v>
      </c>
      <c r="AU127" s="157" t="s">
        <v>87</v>
      </c>
      <c r="AV127" s="13" t="s">
        <v>87</v>
      </c>
      <c r="AW127" s="13" t="s">
        <v>35</v>
      </c>
      <c r="AX127" s="13" t="s">
        <v>74</v>
      </c>
      <c r="AY127" s="157" t="s">
        <v>135</v>
      </c>
    </row>
    <row r="128" spans="2:51" s="14" customFormat="1" ht="11.25">
      <c r="B128" s="163"/>
      <c r="D128" s="150" t="s">
        <v>147</v>
      </c>
      <c r="E128" s="164" t="s">
        <v>19</v>
      </c>
      <c r="F128" s="165" t="s">
        <v>151</v>
      </c>
      <c r="H128" s="166">
        <v>82.45</v>
      </c>
      <c r="I128" s="167"/>
      <c r="L128" s="163"/>
      <c r="M128" s="168"/>
      <c r="T128" s="169"/>
      <c r="AT128" s="164" t="s">
        <v>147</v>
      </c>
      <c r="AU128" s="164" t="s">
        <v>87</v>
      </c>
      <c r="AV128" s="14" t="s">
        <v>143</v>
      </c>
      <c r="AW128" s="14" t="s">
        <v>35</v>
      </c>
      <c r="AX128" s="14" t="s">
        <v>81</v>
      </c>
      <c r="AY128" s="164" t="s">
        <v>135</v>
      </c>
    </row>
    <row r="129" spans="2:65" s="1" customFormat="1" ht="24.2" customHeight="1">
      <c r="B129" s="33"/>
      <c r="C129" s="132" t="s">
        <v>152</v>
      </c>
      <c r="D129" s="132" t="s">
        <v>138</v>
      </c>
      <c r="E129" s="133" t="s">
        <v>1519</v>
      </c>
      <c r="F129" s="134" t="s">
        <v>1520</v>
      </c>
      <c r="G129" s="135" t="s">
        <v>141</v>
      </c>
      <c r="H129" s="136">
        <v>7.838</v>
      </c>
      <c r="I129" s="137"/>
      <c r="J129" s="138">
        <f>ROUND(I129*H129,2)</f>
        <v>0</v>
      </c>
      <c r="K129" s="134" t="s">
        <v>142</v>
      </c>
      <c r="L129" s="33"/>
      <c r="M129" s="139" t="s">
        <v>19</v>
      </c>
      <c r="N129" s="140" t="s">
        <v>46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143</v>
      </c>
      <c r="AT129" s="143" t="s">
        <v>138</v>
      </c>
      <c r="AU129" s="143" t="s">
        <v>87</v>
      </c>
      <c r="AY129" s="18" t="s">
        <v>135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87</v>
      </c>
      <c r="BK129" s="144">
        <f>ROUND(I129*H129,2)</f>
        <v>0</v>
      </c>
      <c r="BL129" s="18" t="s">
        <v>143</v>
      </c>
      <c r="BM129" s="143" t="s">
        <v>1521</v>
      </c>
    </row>
    <row r="130" spans="2:47" s="1" customFormat="1" ht="11.25">
      <c r="B130" s="33"/>
      <c r="D130" s="145" t="s">
        <v>145</v>
      </c>
      <c r="F130" s="146" t="s">
        <v>1522</v>
      </c>
      <c r="I130" s="147"/>
      <c r="L130" s="33"/>
      <c r="M130" s="148"/>
      <c r="T130" s="54"/>
      <c r="AT130" s="18" t="s">
        <v>145</v>
      </c>
      <c r="AU130" s="18" t="s">
        <v>87</v>
      </c>
    </row>
    <row r="131" spans="2:51" s="13" customFormat="1" ht="11.25">
      <c r="B131" s="156"/>
      <c r="D131" s="150" t="s">
        <v>147</v>
      </c>
      <c r="E131" s="157" t="s">
        <v>19</v>
      </c>
      <c r="F131" s="158" t="s">
        <v>1523</v>
      </c>
      <c r="H131" s="159">
        <v>7.838</v>
      </c>
      <c r="I131" s="160"/>
      <c r="L131" s="156"/>
      <c r="M131" s="161"/>
      <c r="T131" s="162"/>
      <c r="AT131" s="157" t="s">
        <v>147</v>
      </c>
      <c r="AU131" s="157" t="s">
        <v>87</v>
      </c>
      <c r="AV131" s="13" t="s">
        <v>87</v>
      </c>
      <c r="AW131" s="13" t="s">
        <v>35</v>
      </c>
      <c r="AX131" s="13" t="s">
        <v>74</v>
      </c>
      <c r="AY131" s="157" t="s">
        <v>135</v>
      </c>
    </row>
    <row r="132" spans="2:51" s="14" customFormat="1" ht="11.25">
      <c r="B132" s="163"/>
      <c r="D132" s="150" t="s">
        <v>147</v>
      </c>
      <c r="E132" s="164" t="s">
        <v>19</v>
      </c>
      <c r="F132" s="165" t="s">
        <v>151</v>
      </c>
      <c r="H132" s="166">
        <v>7.838</v>
      </c>
      <c r="I132" s="167"/>
      <c r="L132" s="163"/>
      <c r="M132" s="168"/>
      <c r="T132" s="169"/>
      <c r="AT132" s="164" t="s">
        <v>147</v>
      </c>
      <c r="AU132" s="164" t="s">
        <v>87</v>
      </c>
      <c r="AV132" s="14" t="s">
        <v>143</v>
      </c>
      <c r="AW132" s="14" t="s">
        <v>35</v>
      </c>
      <c r="AX132" s="14" t="s">
        <v>81</v>
      </c>
      <c r="AY132" s="164" t="s">
        <v>135</v>
      </c>
    </row>
    <row r="133" spans="2:65" s="1" customFormat="1" ht="37.9" customHeight="1">
      <c r="B133" s="33"/>
      <c r="C133" s="132" t="s">
        <v>234</v>
      </c>
      <c r="D133" s="132" t="s">
        <v>138</v>
      </c>
      <c r="E133" s="133" t="s">
        <v>1524</v>
      </c>
      <c r="F133" s="134" t="s">
        <v>1525</v>
      </c>
      <c r="G133" s="135" t="s">
        <v>141</v>
      </c>
      <c r="H133" s="136">
        <v>7.838</v>
      </c>
      <c r="I133" s="137"/>
      <c r="J133" s="138">
        <f>ROUND(I133*H133,2)</f>
        <v>0</v>
      </c>
      <c r="K133" s="134" t="s">
        <v>142</v>
      </c>
      <c r="L133" s="33"/>
      <c r="M133" s="139" t="s">
        <v>19</v>
      </c>
      <c r="N133" s="140" t="s">
        <v>46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143</v>
      </c>
      <c r="AT133" s="143" t="s">
        <v>138</v>
      </c>
      <c r="AU133" s="143" t="s">
        <v>87</v>
      </c>
      <c r="AY133" s="18" t="s">
        <v>135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87</v>
      </c>
      <c r="BK133" s="144">
        <f>ROUND(I133*H133,2)</f>
        <v>0</v>
      </c>
      <c r="BL133" s="18" t="s">
        <v>143</v>
      </c>
      <c r="BM133" s="143" t="s">
        <v>1526</v>
      </c>
    </row>
    <row r="134" spans="2:47" s="1" customFormat="1" ht="11.25">
      <c r="B134" s="33"/>
      <c r="D134" s="145" t="s">
        <v>145</v>
      </c>
      <c r="F134" s="146" t="s">
        <v>1527</v>
      </c>
      <c r="I134" s="147"/>
      <c r="L134" s="33"/>
      <c r="M134" s="148"/>
      <c r="T134" s="54"/>
      <c r="AT134" s="18" t="s">
        <v>145</v>
      </c>
      <c r="AU134" s="18" t="s">
        <v>87</v>
      </c>
    </row>
    <row r="135" spans="2:65" s="1" customFormat="1" ht="24.2" customHeight="1">
      <c r="B135" s="33"/>
      <c r="C135" s="132" t="s">
        <v>242</v>
      </c>
      <c r="D135" s="132" t="s">
        <v>138</v>
      </c>
      <c r="E135" s="133" t="s">
        <v>1528</v>
      </c>
      <c r="F135" s="134" t="s">
        <v>1529</v>
      </c>
      <c r="G135" s="135" t="s">
        <v>623</v>
      </c>
      <c r="H135" s="136">
        <v>15.676</v>
      </c>
      <c r="I135" s="137"/>
      <c r="J135" s="138">
        <f>ROUND(I135*H135,2)</f>
        <v>0</v>
      </c>
      <c r="K135" s="134" t="s">
        <v>142</v>
      </c>
      <c r="L135" s="33"/>
      <c r="M135" s="139" t="s">
        <v>19</v>
      </c>
      <c r="N135" s="140" t="s">
        <v>46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143</v>
      </c>
      <c r="AT135" s="143" t="s">
        <v>138</v>
      </c>
      <c r="AU135" s="143" t="s">
        <v>87</v>
      </c>
      <c r="AY135" s="18" t="s">
        <v>135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87</v>
      </c>
      <c r="BK135" s="144">
        <f>ROUND(I135*H135,2)</f>
        <v>0</v>
      </c>
      <c r="BL135" s="18" t="s">
        <v>143</v>
      </c>
      <c r="BM135" s="143" t="s">
        <v>1530</v>
      </c>
    </row>
    <row r="136" spans="2:47" s="1" customFormat="1" ht="11.25">
      <c r="B136" s="33"/>
      <c r="D136" s="145" t="s">
        <v>145</v>
      </c>
      <c r="F136" s="146" t="s">
        <v>1531</v>
      </c>
      <c r="I136" s="147"/>
      <c r="L136" s="33"/>
      <c r="M136" s="148"/>
      <c r="T136" s="54"/>
      <c r="AT136" s="18" t="s">
        <v>145</v>
      </c>
      <c r="AU136" s="18" t="s">
        <v>87</v>
      </c>
    </row>
    <row r="137" spans="2:51" s="13" customFormat="1" ht="11.25">
      <c r="B137" s="156"/>
      <c r="D137" s="150" t="s">
        <v>147</v>
      </c>
      <c r="F137" s="158" t="s">
        <v>1532</v>
      </c>
      <c r="H137" s="159">
        <v>15.676</v>
      </c>
      <c r="I137" s="160"/>
      <c r="L137" s="156"/>
      <c r="M137" s="161"/>
      <c r="T137" s="162"/>
      <c r="AT137" s="157" t="s">
        <v>147</v>
      </c>
      <c r="AU137" s="157" t="s">
        <v>87</v>
      </c>
      <c r="AV137" s="13" t="s">
        <v>87</v>
      </c>
      <c r="AW137" s="13" t="s">
        <v>4</v>
      </c>
      <c r="AX137" s="13" t="s">
        <v>81</v>
      </c>
      <c r="AY137" s="157" t="s">
        <v>135</v>
      </c>
    </row>
    <row r="138" spans="2:65" s="1" customFormat="1" ht="21.75" customHeight="1">
      <c r="B138" s="33"/>
      <c r="C138" s="132" t="s">
        <v>247</v>
      </c>
      <c r="D138" s="132" t="s">
        <v>138</v>
      </c>
      <c r="E138" s="133" t="s">
        <v>1533</v>
      </c>
      <c r="F138" s="134" t="s">
        <v>1534</v>
      </c>
      <c r="G138" s="135" t="s">
        <v>156</v>
      </c>
      <c r="H138" s="136">
        <v>45.675</v>
      </c>
      <c r="I138" s="137"/>
      <c r="J138" s="138">
        <f>ROUND(I138*H138,2)</f>
        <v>0</v>
      </c>
      <c r="K138" s="134" t="s">
        <v>142</v>
      </c>
      <c r="L138" s="33"/>
      <c r="M138" s="139" t="s">
        <v>19</v>
      </c>
      <c r="N138" s="140" t="s">
        <v>46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143</v>
      </c>
      <c r="AT138" s="143" t="s">
        <v>138</v>
      </c>
      <c r="AU138" s="143" t="s">
        <v>87</v>
      </c>
      <c r="AY138" s="18" t="s">
        <v>135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87</v>
      </c>
      <c r="BK138" s="144">
        <f>ROUND(I138*H138,2)</f>
        <v>0</v>
      </c>
      <c r="BL138" s="18" t="s">
        <v>143</v>
      </c>
      <c r="BM138" s="143" t="s">
        <v>1535</v>
      </c>
    </row>
    <row r="139" spans="2:47" s="1" customFormat="1" ht="11.25">
      <c r="B139" s="33"/>
      <c r="D139" s="145" t="s">
        <v>145</v>
      </c>
      <c r="F139" s="146" t="s">
        <v>1536</v>
      </c>
      <c r="I139" s="147"/>
      <c r="L139" s="33"/>
      <c r="M139" s="148"/>
      <c r="T139" s="54"/>
      <c r="AT139" s="18" t="s">
        <v>145</v>
      </c>
      <c r="AU139" s="18" t="s">
        <v>87</v>
      </c>
    </row>
    <row r="140" spans="2:51" s="12" customFormat="1" ht="11.25">
      <c r="B140" s="149"/>
      <c r="D140" s="150" t="s">
        <v>147</v>
      </c>
      <c r="E140" s="151" t="s">
        <v>19</v>
      </c>
      <c r="F140" s="152" t="s">
        <v>1537</v>
      </c>
      <c r="H140" s="151" t="s">
        <v>19</v>
      </c>
      <c r="I140" s="153"/>
      <c r="L140" s="149"/>
      <c r="M140" s="154"/>
      <c r="T140" s="155"/>
      <c r="AT140" s="151" t="s">
        <v>147</v>
      </c>
      <c r="AU140" s="151" t="s">
        <v>87</v>
      </c>
      <c r="AV140" s="12" t="s">
        <v>81</v>
      </c>
      <c r="AW140" s="12" t="s">
        <v>35</v>
      </c>
      <c r="AX140" s="12" t="s">
        <v>74</v>
      </c>
      <c r="AY140" s="151" t="s">
        <v>135</v>
      </c>
    </row>
    <row r="141" spans="2:51" s="13" customFormat="1" ht="11.25">
      <c r="B141" s="156"/>
      <c r="D141" s="150" t="s">
        <v>147</v>
      </c>
      <c r="E141" s="157" t="s">
        <v>19</v>
      </c>
      <c r="F141" s="158" t="s">
        <v>1538</v>
      </c>
      <c r="H141" s="159">
        <v>45.675</v>
      </c>
      <c r="I141" s="160"/>
      <c r="L141" s="156"/>
      <c r="M141" s="161"/>
      <c r="T141" s="162"/>
      <c r="AT141" s="157" t="s">
        <v>147</v>
      </c>
      <c r="AU141" s="157" t="s">
        <v>87</v>
      </c>
      <c r="AV141" s="13" t="s">
        <v>87</v>
      </c>
      <c r="AW141" s="13" t="s">
        <v>35</v>
      </c>
      <c r="AX141" s="13" t="s">
        <v>74</v>
      </c>
      <c r="AY141" s="157" t="s">
        <v>135</v>
      </c>
    </row>
    <row r="142" spans="2:51" s="14" customFormat="1" ht="11.25">
      <c r="B142" s="163"/>
      <c r="D142" s="150" t="s">
        <v>147</v>
      </c>
      <c r="E142" s="164" t="s">
        <v>19</v>
      </c>
      <c r="F142" s="165" t="s">
        <v>151</v>
      </c>
      <c r="H142" s="166">
        <v>45.675</v>
      </c>
      <c r="I142" s="167"/>
      <c r="L142" s="163"/>
      <c r="M142" s="168"/>
      <c r="T142" s="169"/>
      <c r="AT142" s="164" t="s">
        <v>147</v>
      </c>
      <c r="AU142" s="164" t="s">
        <v>87</v>
      </c>
      <c r="AV142" s="14" t="s">
        <v>143</v>
      </c>
      <c r="AW142" s="14" t="s">
        <v>35</v>
      </c>
      <c r="AX142" s="14" t="s">
        <v>81</v>
      </c>
      <c r="AY142" s="164" t="s">
        <v>135</v>
      </c>
    </row>
    <row r="143" spans="2:65" s="1" customFormat="1" ht="24.2" customHeight="1">
      <c r="B143" s="33"/>
      <c r="C143" s="132" t="s">
        <v>257</v>
      </c>
      <c r="D143" s="132" t="s">
        <v>138</v>
      </c>
      <c r="E143" s="133" t="s">
        <v>1539</v>
      </c>
      <c r="F143" s="134" t="s">
        <v>1540</v>
      </c>
      <c r="G143" s="135" t="s">
        <v>156</v>
      </c>
      <c r="H143" s="136">
        <v>45.675</v>
      </c>
      <c r="I143" s="137"/>
      <c r="J143" s="138">
        <f>ROUND(I143*H143,2)</f>
        <v>0</v>
      </c>
      <c r="K143" s="134" t="s">
        <v>142</v>
      </c>
      <c r="L143" s="33"/>
      <c r="M143" s="139" t="s">
        <v>19</v>
      </c>
      <c r="N143" s="140" t="s">
        <v>46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143</v>
      </c>
      <c r="AT143" s="143" t="s">
        <v>138</v>
      </c>
      <c r="AU143" s="143" t="s">
        <v>87</v>
      </c>
      <c r="AY143" s="18" t="s">
        <v>135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87</v>
      </c>
      <c r="BK143" s="144">
        <f>ROUND(I143*H143,2)</f>
        <v>0</v>
      </c>
      <c r="BL143" s="18" t="s">
        <v>143</v>
      </c>
      <c r="BM143" s="143" t="s">
        <v>1541</v>
      </c>
    </row>
    <row r="144" spans="2:47" s="1" customFormat="1" ht="11.25">
      <c r="B144" s="33"/>
      <c r="D144" s="145" t="s">
        <v>145</v>
      </c>
      <c r="F144" s="146" t="s">
        <v>1542</v>
      </c>
      <c r="I144" s="147"/>
      <c r="L144" s="33"/>
      <c r="M144" s="148"/>
      <c r="T144" s="54"/>
      <c r="AT144" s="18" t="s">
        <v>145</v>
      </c>
      <c r="AU144" s="18" t="s">
        <v>87</v>
      </c>
    </row>
    <row r="145" spans="2:65" s="1" customFormat="1" ht="16.5" customHeight="1">
      <c r="B145" s="33"/>
      <c r="C145" s="178" t="s">
        <v>263</v>
      </c>
      <c r="D145" s="178" t="s">
        <v>258</v>
      </c>
      <c r="E145" s="179" t="s">
        <v>1543</v>
      </c>
      <c r="F145" s="180" t="s">
        <v>1544</v>
      </c>
      <c r="G145" s="181" t="s">
        <v>1106</v>
      </c>
      <c r="H145" s="182">
        <v>0.914</v>
      </c>
      <c r="I145" s="183"/>
      <c r="J145" s="184">
        <f>ROUND(I145*H145,2)</f>
        <v>0</v>
      </c>
      <c r="K145" s="180" t="s">
        <v>142</v>
      </c>
      <c r="L145" s="185"/>
      <c r="M145" s="186" t="s">
        <v>19</v>
      </c>
      <c r="N145" s="187" t="s">
        <v>46</v>
      </c>
      <c r="P145" s="141">
        <f>O145*H145</f>
        <v>0</v>
      </c>
      <c r="Q145" s="141">
        <v>0.001</v>
      </c>
      <c r="R145" s="141">
        <f>Q145*H145</f>
        <v>0.0009140000000000001</v>
      </c>
      <c r="S145" s="141">
        <v>0</v>
      </c>
      <c r="T145" s="142">
        <f>S145*H145</f>
        <v>0</v>
      </c>
      <c r="AR145" s="143" t="s">
        <v>242</v>
      </c>
      <c r="AT145" s="143" t="s">
        <v>258</v>
      </c>
      <c r="AU145" s="143" t="s">
        <v>87</v>
      </c>
      <c r="AY145" s="18" t="s">
        <v>135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87</v>
      </c>
      <c r="BK145" s="144">
        <f>ROUND(I145*H145,2)</f>
        <v>0</v>
      </c>
      <c r="BL145" s="18" t="s">
        <v>143</v>
      </c>
      <c r="BM145" s="143" t="s">
        <v>1545</v>
      </c>
    </row>
    <row r="146" spans="2:51" s="13" customFormat="1" ht="11.25">
      <c r="B146" s="156"/>
      <c r="D146" s="150" t="s">
        <v>147</v>
      </c>
      <c r="F146" s="158" t="s">
        <v>1546</v>
      </c>
      <c r="H146" s="159">
        <v>0.914</v>
      </c>
      <c r="I146" s="160"/>
      <c r="L146" s="156"/>
      <c r="M146" s="161"/>
      <c r="T146" s="162"/>
      <c r="AT146" s="157" t="s">
        <v>147</v>
      </c>
      <c r="AU146" s="157" t="s">
        <v>87</v>
      </c>
      <c r="AV146" s="13" t="s">
        <v>87</v>
      </c>
      <c r="AW146" s="13" t="s">
        <v>4</v>
      </c>
      <c r="AX146" s="13" t="s">
        <v>81</v>
      </c>
      <c r="AY146" s="157" t="s">
        <v>135</v>
      </c>
    </row>
    <row r="147" spans="2:63" s="11" customFormat="1" ht="22.9" customHeight="1">
      <c r="B147" s="120"/>
      <c r="D147" s="121" t="s">
        <v>73</v>
      </c>
      <c r="E147" s="130" t="s">
        <v>221</v>
      </c>
      <c r="F147" s="130" t="s">
        <v>1547</v>
      </c>
      <c r="I147" s="123"/>
      <c r="J147" s="131">
        <f>BK147</f>
        <v>0</v>
      </c>
      <c r="L147" s="120"/>
      <c r="M147" s="125"/>
      <c r="P147" s="126">
        <f>SUM(P148:P167)</f>
        <v>0</v>
      </c>
      <c r="R147" s="126">
        <f>SUM(R148:R167)</f>
        <v>0.40303900000000004</v>
      </c>
      <c r="T147" s="127">
        <f>SUM(T148:T167)</f>
        <v>0</v>
      </c>
      <c r="AR147" s="121" t="s">
        <v>81</v>
      </c>
      <c r="AT147" s="128" t="s">
        <v>73</v>
      </c>
      <c r="AU147" s="128" t="s">
        <v>81</v>
      </c>
      <c r="AY147" s="121" t="s">
        <v>135</v>
      </c>
      <c r="BK147" s="129">
        <f>SUM(BK148:BK167)</f>
        <v>0</v>
      </c>
    </row>
    <row r="148" spans="2:65" s="1" customFormat="1" ht="24.2" customHeight="1">
      <c r="B148" s="33"/>
      <c r="C148" s="132" t="s">
        <v>8</v>
      </c>
      <c r="D148" s="132" t="s">
        <v>138</v>
      </c>
      <c r="E148" s="133" t="s">
        <v>1548</v>
      </c>
      <c r="F148" s="134" t="s">
        <v>1549</v>
      </c>
      <c r="G148" s="135" t="s">
        <v>156</v>
      </c>
      <c r="H148" s="136">
        <v>3.6</v>
      </c>
      <c r="I148" s="137"/>
      <c r="J148" s="138">
        <f>ROUND(I148*H148,2)</f>
        <v>0</v>
      </c>
      <c r="K148" s="134" t="s">
        <v>142</v>
      </c>
      <c r="L148" s="33"/>
      <c r="M148" s="139" t="s">
        <v>19</v>
      </c>
      <c r="N148" s="140" t="s">
        <v>46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143</v>
      </c>
      <c r="AT148" s="143" t="s">
        <v>138</v>
      </c>
      <c r="AU148" s="143" t="s">
        <v>87</v>
      </c>
      <c r="AY148" s="18" t="s">
        <v>135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87</v>
      </c>
      <c r="BK148" s="144">
        <f>ROUND(I148*H148,2)</f>
        <v>0</v>
      </c>
      <c r="BL148" s="18" t="s">
        <v>143</v>
      </c>
      <c r="BM148" s="143" t="s">
        <v>1550</v>
      </c>
    </row>
    <row r="149" spans="2:47" s="1" customFormat="1" ht="11.25">
      <c r="B149" s="33"/>
      <c r="D149" s="145" t="s">
        <v>145</v>
      </c>
      <c r="F149" s="146" t="s">
        <v>1551</v>
      </c>
      <c r="I149" s="147"/>
      <c r="L149" s="33"/>
      <c r="M149" s="148"/>
      <c r="T149" s="54"/>
      <c r="AT149" s="18" t="s">
        <v>145</v>
      </c>
      <c r="AU149" s="18" t="s">
        <v>87</v>
      </c>
    </row>
    <row r="150" spans="2:51" s="13" customFormat="1" ht="11.25">
      <c r="B150" s="156"/>
      <c r="D150" s="150" t="s">
        <v>147</v>
      </c>
      <c r="E150" s="157" t="s">
        <v>19</v>
      </c>
      <c r="F150" s="158" t="s">
        <v>1552</v>
      </c>
      <c r="H150" s="159">
        <v>3.6</v>
      </c>
      <c r="I150" s="160"/>
      <c r="L150" s="156"/>
      <c r="M150" s="161"/>
      <c r="T150" s="162"/>
      <c r="AT150" s="157" t="s">
        <v>147</v>
      </c>
      <c r="AU150" s="157" t="s">
        <v>87</v>
      </c>
      <c r="AV150" s="13" t="s">
        <v>87</v>
      </c>
      <c r="AW150" s="13" t="s">
        <v>35</v>
      </c>
      <c r="AX150" s="13" t="s">
        <v>74</v>
      </c>
      <c r="AY150" s="157" t="s">
        <v>135</v>
      </c>
    </row>
    <row r="151" spans="2:51" s="14" customFormat="1" ht="11.25">
      <c r="B151" s="163"/>
      <c r="D151" s="150" t="s">
        <v>147</v>
      </c>
      <c r="E151" s="164" t="s">
        <v>19</v>
      </c>
      <c r="F151" s="165" t="s">
        <v>151</v>
      </c>
      <c r="H151" s="166">
        <v>3.6</v>
      </c>
      <c r="I151" s="167"/>
      <c r="L151" s="163"/>
      <c r="M151" s="168"/>
      <c r="T151" s="169"/>
      <c r="AT151" s="164" t="s">
        <v>147</v>
      </c>
      <c r="AU151" s="164" t="s">
        <v>87</v>
      </c>
      <c r="AV151" s="14" t="s">
        <v>143</v>
      </c>
      <c r="AW151" s="14" t="s">
        <v>35</v>
      </c>
      <c r="AX151" s="14" t="s">
        <v>81</v>
      </c>
      <c r="AY151" s="164" t="s">
        <v>135</v>
      </c>
    </row>
    <row r="152" spans="2:65" s="1" customFormat="1" ht="24.2" customHeight="1">
      <c r="B152" s="33"/>
      <c r="C152" s="132" t="s">
        <v>275</v>
      </c>
      <c r="D152" s="132" t="s">
        <v>138</v>
      </c>
      <c r="E152" s="133" t="s">
        <v>1553</v>
      </c>
      <c r="F152" s="134" t="s">
        <v>1554</v>
      </c>
      <c r="G152" s="135" t="s">
        <v>156</v>
      </c>
      <c r="H152" s="136">
        <v>3.6</v>
      </c>
      <c r="I152" s="137"/>
      <c r="J152" s="138">
        <f>ROUND(I152*H152,2)</f>
        <v>0</v>
      </c>
      <c r="K152" s="134" t="s">
        <v>142</v>
      </c>
      <c r="L152" s="33"/>
      <c r="M152" s="139" t="s">
        <v>19</v>
      </c>
      <c r="N152" s="140" t="s">
        <v>46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143</v>
      </c>
      <c r="AT152" s="143" t="s">
        <v>138</v>
      </c>
      <c r="AU152" s="143" t="s">
        <v>87</v>
      </c>
      <c r="AY152" s="18" t="s">
        <v>135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87</v>
      </c>
      <c r="BK152" s="144">
        <f>ROUND(I152*H152,2)</f>
        <v>0</v>
      </c>
      <c r="BL152" s="18" t="s">
        <v>143</v>
      </c>
      <c r="BM152" s="143" t="s">
        <v>1555</v>
      </c>
    </row>
    <row r="153" spans="2:47" s="1" customFormat="1" ht="11.25">
      <c r="B153" s="33"/>
      <c r="D153" s="145" t="s">
        <v>145</v>
      </c>
      <c r="F153" s="146" t="s">
        <v>1556</v>
      </c>
      <c r="I153" s="147"/>
      <c r="L153" s="33"/>
      <c r="M153" s="148"/>
      <c r="T153" s="54"/>
      <c r="AT153" s="18" t="s">
        <v>145</v>
      </c>
      <c r="AU153" s="18" t="s">
        <v>87</v>
      </c>
    </row>
    <row r="154" spans="2:51" s="13" customFormat="1" ht="11.25">
      <c r="B154" s="156"/>
      <c r="D154" s="150" t="s">
        <v>147</v>
      </c>
      <c r="E154" s="157" t="s">
        <v>19</v>
      </c>
      <c r="F154" s="158" t="s">
        <v>1552</v>
      </c>
      <c r="H154" s="159">
        <v>3.6</v>
      </c>
      <c r="I154" s="160"/>
      <c r="L154" s="156"/>
      <c r="M154" s="161"/>
      <c r="T154" s="162"/>
      <c r="AT154" s="157" t="s">
        <v>147</v>
      </c>
      <c r="AU154" s="157" t="s">
        <v>87</v>
      </c>
      <c r="AV154" s="13" t="s">
        <v>87</v>
      </c>
      <c r="AW154" s="13" t="s">
        <v>35</v>
      </c>
      <c r="AX154" s="13" t="s">
        <v>74</v>
      </c>
      <c r="AY154" s="157" t="s">
        <v>135</v>
      </c>
    </row>
    <row r="155" spans="2:51" s="14" customFormat="1" ht="11.25">
      <c r="B155" s="163"/>
      <c r="D155" s="150" t="s">
        <v>147</v>
      </c>
      <c r="E155" s="164" t="s">
        <v>19</v>
      </c>
      <c r="F155" s="165" t="s">
        <v>151</v>
      </c>
      <c r="H155" s="166">
        <v>3.6</v>
      </c>
      <c r="I155" s="167"/>
      <c r="L155" s="163"/>
      <c r="M155" s="168"/>
      <c r="T155" s="169"/>
      <c r="AT155" s="164" t="s">
        <v>147</v>
      </c>
      <c r="AU155" s="164" t="s">
        <v>87</v>
      </c>
      <c r="AV155" s="14" t="s">
        <v>143</v>
      </c>
      <c r="AW155" s="14" t="s">
        <v>35</v>
      </c>
      <c r="AX155" s="14" t="s">
        <v>81</v>
      </c>
      <c r="AY155" s="164" t="s">
        <v>135</v>
      </c>
    </row>
    <row r="156" spans="2:65" s="1" customFormat="1" ht="16.5" customHeight="1">
      <c r="B156" s="33"/>
      <c r="C156" s="132" t="s">
        <v>298</v>
      </c>
      <c r="D156" s="132" t="s">
        <v>138</v>
      </c>
      <c r="E156" s="133" t="s">
        <v>1557</v>
      </c>
      <c r="F156" s="134" t="s">
        <v>1558</v>
      </c>
      <c r="G156" s="135" t="s">
        <v>156</v>
      </c>
      <c r="H156" s="136">
        <v>3.6</v>
      </c>
      <c r="I156" s="137"/>
      <c r="J156" s="138">
        <f>ROUND(I156*H156,2)</f>
        <v>0</v>
      </c>
      <c r="K156" s="134" t="s">
        <v>19</v>
      </c>
      <c r="L156" s="33"/>
      <c r="M156" s="139" t="s">
        <v>19</v>
      </c>
      <c r="N156" s="140" t="s">
        <v>46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143</v>
      </c>
      <c r="AT156" s="143" t="s">
        <v>138</v>
      </c>
      <c r="AU156" s="143" t="s">
        <v>87</v>
      </c>
      <c r="AY156" s="18" t="s">
        <v>135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87</v>
      </c>
      <c r="BK156" s="144">
        <f>ROUND(I156*H156,2)</f>
        <v>0</v>
      </c>
      <c r="BL156" s="18" t="s">
        <v>143</v>
      </c>
      <c r="BM156" s="143" t="s">
        <v>1559</v>
      </c>
    </row>
    <row r="157" spans="2:51" s="13" customFormat="1" ht="11.25">
      <c r="B157" s="156"/>
      <c r="D157" s="150" t="s">
        <v>147</v>
      </c>
      <c r="E157" s="157" t="s">
        <v>19</v>
      </c>
      <c r="F157" s="158" t="s">
        <v>1552</v>
      </c>
      <c r="H157" s="159">
        <v>3.6</v>
      </c>
      <c r="I157" s="160"/>
      <c r="L157" s="156"/>
      <c r="M157" s="161"/>
      <c r="T157" s="162"/>
      <c r="AT157" s="157" t="s">
        <v>147</v>
      </c>
      <c r="AU157" s="157" t="s">
        <v>87</v>
      </c>
      <c r="AV157" s="13" t="s">
        <v>87</v>
      </c>
      <c r="AW157" s="13" t="s">
        <v>35</v>
      </c>
      <c r="AX157" s="13" t="s">
        <v>74</v>
      </c>
      <c r="AY157" s="157" t="s">
        <v>135</v>
      </c>
    </row>
    <row r="158" spans="2:51" s="14" customFormat="1" ht="11.25">
      <c r="B158" s="163"/>
      <c r="D158" s="150" t="s">
        <v>147</v>
      </c>
      <c r="E158" s="164" t="s">
        <v>19</v>
      </c>
      <c r="F158" s="165" t="s">
        <v>151</v>
      </c>
      <c r="H158" s="166">
        <v>3.6</v>
      </c>
      <c r="I158" s="167"/>
      <c r="L158" s="163"/>
      <c r="M158" s="168"/>
      <c r="T158" s="169"/>
      <c r="AT158" s="164" t="s">
        <v>147</v>
      </c>
      <c r="AU158" s="164" t="s">
        <v>87</v>
      </c>
      <c r="AV158" s="14" t="s">
        <v>143</v>
      </c>
      <c r="AW158" s="14" t="s">
        <v>35</v>
      </c>
      <c r="AX158" s="14" t="s">
        <v>81</v>
      </c>
      <c r="AY158" s="164" t="s">
        <v>135</v>
      </c>
    </row>
    <row r="159" spans="2:65" s="1" customFormat="1" ht="16.5" customHeight="1">
      <c r="B159" s="33"/>
      <c r="C159" s="132" t="s">
        <v>308</v>
      </c>
      <c r="D159" s="132" t="s">
        <v>138</v>
      </c>
      <c r="E159" s="133" t="s">
        <v>1560</v>
      </c>
      <c r="F159" s="134" t="s">
        <v>1561</v>
      </c>
      <c r="G159" s="135" t="s">
        <v>156</v>
      </c>
      <c r="H159" s="136">
        <v>4.3</v>
      </c>
      <c r="I159" s="137"/>
      <c r="J159" s="138">
        <f>ROUND(I159*H159,2)</f>
        <v>0</v>
      </c>
      <c r="K159" s="134" t="s">
        <v>19</v>
      </c>
      <c r="L159" s="33"/>
      <c r="M159" s="139" t="s">
        <v>19</v>
      </c>
      <c r="N159" s="140" t="s">
        <v>46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143</v>
      </c>
      <c r="AT159" s="143" t="s">
        <v>138</v>
      </c>
      <c r="AU159" s="143" t="s">
        <v>87</v>
      </c>
      <c r="AY159" s="18" t="s">
        <v>135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87</v>
      </c>
      <c r="BK159" s="144">
        <f>ROUND(I159*H159,2)</f>
        <v>0</v>
      </c>
      <c r="BL159" s="18" t="s">
        <v>143</v>
      </c>
      <c r="BM159" s="143" t="s">
        <v>1562</v>
      </c>
    </row>
    <row r="160" spans="2:51" s="13" customFormat="1" ht="11.25">
      <c r="B160" s="156"/>
      <c r="D160" s="150" t="s">
        <v>147</v>
      </c>
      <c r="E160" s="157" t="s">
        <v>19</v>
      </c>
      <c r="F160" s="158" t="s">
        <v>1563</v>
      </c>
      <c r="H160" s="159">
        <v>4.3</v>
      </c>
      <c r="I160" s="160"/>
      <c r="L160" s="156"/>
      <c r="M160" s="161"/>
      <c r="T160" s="162"/>
      <c r="AT160" s="157" t="s">
        <v>147</v>
      </c>
      <c r="AU160" s="157" t="s">
        <v>87</v>
      </c>
      <c r="AV160" s="13" t="s">
        <v>87</v>
      </c>
      <c r="AW160" s="13" t="s">
        <v>35</v>
      </c>
      <c r="AX160" s="13" t="s">
        <v>74</v>
      </c>
      <c r="AY160" s="157" t="s">
        <v>135</v>
      </c>
    </row>
    <row r="161" spans="2:51" s="14" customFormat="1" ht="11.25">
      <c r="B161" s="163"/>
      <c r="D161" s="150" t="s">
        <v>147</v>
      </c>
      <c r="E161" s="164" t="s">
        <v>19</v>
      </c>
      <c r="F161" s="165" t="s">
        <v>151</v>
      </c>
      <c r="H161" s="166">
        <v>4.3</v>
      </c>
      <c r="I161" s="167"/>
      <c r="L161" s="163"/>
      <c r="M161" s="168"/>
      <c r="T161" s="169"/>
      <c r="AT161" s="164" t="s">
        <v>147</v>
      </c>
      <c r="AU161" s="164" t="s">
        <v>87</v>
      </c>
      <c r="AV161" s="14" t="s">
        <v>143</v>
      </c>
      <c r="AW161" s="14" t="s">
        <v>35</v>
      </c>
      <c r="AX161" s="14" t="s">
        <v>81</v>
      </c>
      <c r="AY161" s="164" t="s">
        <v>135</v>
      </c>
    </row>
    <row r="162" spans="2:65" s="1" customFormat="1" ht="16.5" customHeight="1">
      <c r="B162" s="33"/>
      <c r="C162" s="132" t="s">
        <v>314</v>
      </c>
      <c r="D162" s="132" t="s">
        <v>138</v>
      </c>
      <c r="E162" s="133" t="s">
        <v>1564</v>
      </c>
      <c r="F162" s="134" t="s">
        <v>1565</v>
      </c>
      <c r="G162" s="135" t="s">
        <v>156</v>
      </c>
      <c r="H162" s="136">
        <v>4.3</v>
      </c>
      <c r="I162" s="137"/>
      <c r="J162" s="138">
        <f>ROUND(I162*H162,2)</f>
        <v>0</v>
      </c>
      <c r="K162" s="134" t="s">
        <v>19</v>
      </c>
      <c r="L162" s="33"/>
      <c r="M162" s="139" t="s">
        <v>19</v>
      </c>
      <c r="N162" s="140" t="s">
        <v>46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143</v>
      </c>
      <c r="AT162" s="143" t="s">
        <v>138</v>
      </c>
      <c r="AU162" s="143" t="s">
        <v>87</v>
      </c>
      <c r="AY162" s="18" t="s">
        <v>135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8" t="s">
        <v>87</v>
      </c>
      <c r="BK162" s="144">
        <f>ROUND(I162*H162,2)</f>
        <v>0</v>
      </c>
      <c r="BL162" s="18" t="s">
        <v>143</v>
      </c>
      <c r="BM162" s="143" t="s">
        <v>1566</v>
      </c>
    </row>
    <row r="163" spans="2:51" s="13" customFormat="1" ht="11.25">
      <c r="B163" s="156"/>
      <c r="D163" s="150" t="s">
        <v>147</v>
      </c>
      <c r="E163" s="157" t="s">
        <v>19</v>
      </c>
      <c r="F163" s="158" t="s">
        <v>1563</v>
      </c>
      <c r="H163" s="159">
        <v>4.3</v>
      </c>
      <c r="I163" s="160"/>
      <c r="L163" s="156"/>
      <c r="M163" s="161"/>
      <c r="T163" s="162"/>
      <c r="AT163" s="157" t="s">
        <v>147</v>
      </c>
      <c r="AU163" s="157" t="s">
        <v>87</v>
      </c>
      <c r="AV163" s="13" t="s">
        <v>87</v>
      </c>
      <c r="AW163" s="13" t="s">
        <v>35</v>
      </c>
      <c r="AX163" s="13" t="s">
        <v>74</v>
      </c>
      <c r="AY163" s="157" t="s">
        <v>135</v>
      </c>
    </row>
    <row r="164" spans="2:51" s="14" customFormat="1" ht="11.25">
      <c r="B164" s="163"/>
      <c r="D164" s="150" t="s">
        <v>147</v>
      </c>
      <c r="E164" s="164" t="s">
        <v>19</v>
      </c>
      <c r="F164" s="165" t="s">
        <v>151</v>
      </c>
      <c r="H164" s="166">
        <v>4.3</v>
      </c>
      <c r="I164" s="167"/>
      <c r="L164" s="163"/>
      <c r="M164" s="168"/>
      <c r="T164" s="169"/>
      <c r="AT164" s="164" t="s">
        <v>147</v>
      </c>
      <c r="AU164" s="164" t="s">
        <v>87</v>
      </c>
      <c r="AV164" s="14" t="s">
        <v>143</v>
      </c>
      <c r="AW164" s="14" t="s">
        <v>35</v>
      </c>
      <c r="AX164" s="14" t="s">
        <v>81</v>
      </c>
      <c r="AY164" s="164" t="s">
        <v>135</v>
      </c>
    </row>
    <row r="165" spans="2:65" s="1" customFormat="1" ht="16.5" customHeight="1">
      <c r="B165" s="33"/>
      <c r="C165" s="178" t="s">
        <v>328</v>
      </c>
      <c r="D165" s="178" t="s">
        <v>258</v>
      </c>
      <c r="E165" s="179" t="s">
        <v>1567</v>
      </c>
      <c r="F165" s="180" t="s">
        <v>1568</v>
      </c>
      <c r="G165" s="181" t="s">
        <v>156</v>
      </c>
      <c r="H165" s="182">
        <v>4.429</v>
      </c>
      <c r="I165" s="183"/>
      <c r="J165" s="184">
        <f>ROUND(I165*H165,2)</f>
        <v>0</v>
      </c>
      <c r="K165" s="180" t="s">
        <v>142</v>
      </c>
      <c r="L165" s="185"/>
      <c r="M165" s="186" t="s">
        <v>19</v>
      </c>
      <c r="N165" s="187" t="s">
        <v>46</v>
      </c>
      <c r="P165" s="141">
        <f>O165*H165</f>
        <v>0</v>
      </c>
      <c r="Q165" s="141">
        <v>0.091</v>
      </c>
      <c r="R165" s="141">
        <f>Q165*H165</f>
        <v>0.40303900000000004</v>
      </c>
      <c r="S165" s="141">
        <v>0</v>
      </c>
      <c r="T165" s="142">
        <f>S165*H165</f>
        <v>0</v>
      </c>
      <c r="AR165" s="143" t="s">
        <v>242</v>
      </c>
      <c r="AT165" s="143" t="s">
        <v>258</v>
      </c>
      <c r="AU165" s="143" t="s">
        <v>87</v>
      </c>
      <c r="AY165" s="18" t="s">
        <v>135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87</v>
      </c>
      <c r="BK165" s="144">
        <f>ROUND(I165*H165,2)</f>
        <v>0</v>
      </c>
      <c r="BL165" s="18" t="s">
        <v>143</v>
      </c>
      <c r="BM165" s="143" t="s">
        <v>1569</v>
      </c>
    </row>
    <row r="166" spans="2:47" s="1" customFormat="1" ht="19.5">
      <c r="B166" s="33"/>
      <c r="D166" s="150" t="s">
        <v>239</v>
      </c>
      <c r="F166" s="177" t="s">
        <v>1570</v>
      </c>
      <c r="I166" s="147"/>
      <c r="L166" s="33"/>
      <c r="M166" s="148"/>
      <c r="T166" s="54"/>
      <c r="AT166" s="18" t="s">
        <v>239</v>
      </c>
      <c r="AU166" s="18" t="s">
        <v>87</v>
      </c>
    </row>
    <row r="167" spans="2:51" s="13" customFormat="1" ht="11.25">
      <c r="B167" s="156"/>
      <c r="D167" s="150" t="s">
        <v>147</v>
      </c>
      <c r="F167" s="158" t="s">
        <v>1571</v>
      </c>
      <c r="H167" s="159">
        <v>4.429</v>
      </c>
      <c r="I167" s="160"/>
      <c r="L167" s="156"/>
      <c r="M167" s="161"/>
      <c r="T167" s="162"/>
      <c r="AT167" s="157" t="s">
        <v>147</v>
      </c>
      <c r="AU167" s="157" t="s">
        <v>87</v>
      </c>
      <c r="AV167" s="13" t="s">
        <v>87</v>
      </c>
      <c r="AW167" s="13" t="s">
        <v>4</v>
      </c>
      <c r="AX167" s="13" t="s">
        <v>81</v>
      </c>
      <c r="AY167" s="157" t="s">
        <v>135</v>
      </c>
    </row>
    <row r="168" spans="2:63" s="11" customFormat="1" ht="22.9" customHeight="1">
      <c r="B168" s="120"/>
      <c r="D168" s="121" t="s">
        <v>73</v>
      </c>
      <c r="E168" s="130" t="s">
        <v>152</v>
      </c>
      <c r="F168" s="130" t="s">
        <v>153</v>
      </c>
      <c r="I168" s="123"/>
      <c r="J168" s="131">
        <f>BK168</f>
        <v>0</v>
      </c>
      <c r="L168" s="120"/>
      <c r="M168" s="125"/>
      <c r="P168" s="126">
        <f>SUM(P169:P178)</f>
        <v>0</v>
      </c>
      <c r="R168" s="126">
        <f>SUM(R169:R178)</f>
        <v>23.89854</v>
      </c>
      <c r="T168" s="127">
        <f>SUM(T169:T178)</f>
        <v>0</v>
      </c>
      <c r="AR168" s="121" t="s">
        <v>81</v>
      </c>
      <c r="AT168" s="128" t="s">
        <v>73</v>
      </c>
      <c r="AU168" s="128" t="s">
        <v>81</v>
      </c>
      <c r="AY168" s="121" t="s">
        <v>135</v>
      </c>
      <c r="BK168" s="129">
        <f>SUM(BK169:BK178)</f>
        <v>0</v>
      </c>
    </row>
    <row r="169" spans="2:65" s="1" customFormat="1" ht="16.5" customHeight="1">
      <c r="B169" s="33"/>
      <c r="C169" s="132" t="s">
        <v>333</v>
      </c>
      <c r="D169" s="132" t="s">
        <v>138</v>
      </c>
      <c r="E169" s="133" t="s">
        <v>1572</v>
      </c>
      <c r="F169" s="134" t="s">
        <v>1573</v>
      </c>
      <c r="G169" s="135" t="s">
        <v>156</v>
      </c>
      <c r="H169" s="136">
        <v>59</v>
      </c>
      <c r="I169" s="137"/>
      <c r="J169" s="138">
        <f>ROUND(I169*H169,2)</f>
        <v>0</v>
      </c>
      <c r="K169" s="134" t="s">
        <v>142</v>
      </c>
      <c r="L169" s="33"/>
      <c r="M169" s="139" t="s">
        <v>19</v>
      </c>
      <c r="N169" s="140" t="s">
        <v>46</v>
      </c>
      <c r="P169" s="141">
        <f>O169*H169</f>
        <v>0</v>
      </c>
      <c r="Q169" s="141">
        <v>0.1837</v>
      </c>
      <c r="R169" s="141">
        <f>Q169*H169</f>
        <v>10.8383</v>
      </c>
      <c r="S169" s="141">
        <v>0</v>
      </c>
      <c r="T169" s="142">
        <f>S169*H169</f>
        <v>0</v>
      </c>
      <c r="AR169" s="143" t="s">
        <v>143</v>
      </c>
      <c r="AT169" s="143" t="s">
        <v>138</v>
      </c>
      <c r="AU169" s="143" t="s">
        <v>87</v>
      </c>
      <c r="AY169" s="18" t="s">
        <v>135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87</v>
      </c>
      <c r="BK169" s="144">
        <f>ROUND(I169*H169,2)</f>
        <v>0</v>
      </c>
      <c r="BL169" s="18" t="s">
        <v>143</v>
      </c>
      <c r="BM169" s="143" t="s">
        <v>1574</v>
      </c>
    </row>
    <row r="170" spans="2:47" s="1" customFormat="1" ht="11.25">
      <c r="B170" s="33"/>
      <c r="D170" s="145" t="s">
        <v>145</v>
      </c>
      <c r="F170" s="146" t="s">
        <v>1575</v>
      </c>
      <c r="I170" s="147"/>
      <c r="L170" s="33"/>
      <c r="M170" s="148"/>
      <c r="T170" s="54"/>
      <c r="AT170" s="18" t="s">
        <v>145</v>
      </c>
      <c r="AU170" s="18" t="s">
        <v>87</v>
      </c>
    </row>
    <row r="171" spans="2:51" s="12" customFormat="1" ht="11.25">
      <c r="B171" s="149"/>
      <c r="D171" s="150" t="s">
        <v>147</v>
      </c>
      <c r="E171" s="151" t="s">
        <v>19</v>
      </c>
      <c r="F171" s="152" t="s">
        <v>1576</v>
      </c>
      <c r="H171" s="151" t="s">
        <v>19</v>
      </c>
      <c r="I171" s="153"/>
      <c r="L171" s="149"/>
      <c r="M171" s="154"/>
      <c r="T171" s="155"/>
      <c r="AT171" s="151" t="s">
        <v>147</v>
      </c>
      <c r="AU171" s="151" t="s">
        <v>87</v>
      </c>
      <c r="AV171" s="12" t="s">
        <v>81</v>
      </c>
      <c r="AW171" s="12" t="s">
        <v>35</v>
      </c>
      <c r="AX171" s="12" t="s">
        <v>74</v>
      </c>
      <c r="AY171" s="151" t="s">
        <v>135</v>
      </c>
    </row>
    <row r="172" spans="2:51" s="13" customFormat="1" ht="11.25">
      <c r="B172" s="156"/>
      <c r="D172" s="150" t="s">
        <v>147</v>
      </c>
      <c r="E172" s="157" t="s">
        <v>19</v>
      </c>
      <c r="F172" s="158" t="s">
        <v>1577</v>
      </c>
      <c r="H172" s="159">
        <v>59</v>
      </c>
      <c r="I172" s="160"/>
      <c r="L172" s="156"/>
      <c r="M172" s="161"/>
      <c r="T172" s="162"/>
      <c r="AT172" s="157" t="s">
        <v>147</v>
      </c>
      <c r="AU172" s="157" t="s">
        <v>87</v>
      </c>
      <c r="AV172" s="13" t="s">
        <v>87</v>
      </c>
      <c r="AW172" s="13" t="s">
        <v>35</v>
      </c>
      <c r="AX172" s="13" t="s">
        <v>74</v>
      </c>
      <c r="AY172" s="157" t="s">
        <v>135</v>
      </c>
    </row>
    <row r="173" spans="2:51" s="14" customFormat="1" ht="11.25">
      <c r="B173" s="163"/>
      <c r="D173" s="150" t="s">
        <v>147</v>
      </c>
      <c r="E173" s="164" t="s">
        <v>19</v>
      </c>
      <c r="F173" s="165" t="s">
        <v>151</v>
      </c>
      <c r="H173" s="166">
        <v>59</v>
      </c>
      <c r="I173" s="167"/>
      <c r="L173" s="163"/>
      <c r="M173" s="168"/>
      <c r="T173" s="169"/>
      <c r="AT173" s="164" t="s">
        <v>147</v>
      </c>
      <c r="AU173" s="164" t="s">
        <v>87</v>
      </c>
      <c r="AV173" s="14" t="s">
        <v>143</v>
      </c>
      <c r="AW173" s="14" t="s">
        <v>35</v>
      </c>
      <c r="AX173" s="14" t="s">
        <v>81</v>
      </c>
      <c r="AY173" s="164" t="s">
        <v>135</v>
      </c>
    </row>
    <row r="174" spans="2:65" s="1" customFormat="1" ht="21.75" customHeight="1">
      <c r="B174" s="33"/>
      <c r="C174" s="132" t="s">
        <v>351</v>
      </c>
      <c r="D174" s="132" t="s">
        <v>138</v>
      </c>
      <c r="E174" s="133" t="s">
        <v>1578</v>
      </c>
      <c r="F174" s="134" t="s">
        <v>1579</v>
      </c>
      <c r="G174" s="135" t="s">
        <v>156</v>
      </c>
      <c r="H174" s="136">
        <v>59</v>
      </c>
      <c r="I174" s="137"/>
      <c r="J174" s="138">
        <f>ROUND(I174*H174,2)</f>
        <v>0</v>
      </c>
      <c r="K174" s="134" t="s">
        <v>142</v>
      </c>
      <c r="L174" s="33"/>
      <c r="M174" s="139" t="s">
        <v>19</v>
      </c>
      <c r="N174" s="140" t="s">
        <v>46</v>
      </c>
      <c r="P174" s="141">
        <f>O174*H174</f>
        <v>0</v>
      </c>
      <c r="Q174" s="141">
        <v>0.22136</v>
      </c>
      <c r="R174" s="141">
        <f>Q174*H174</f>
        <v>13.06024</v>
      </c>
      <c r="S174" s="141">
        <v>0</v>
      </c>
      <c r="T174" s="142">
        <f>S174*H174</f>
        <v>0</v>
      </c>
      <c r="AR174" s="143" t="s">
        <v>143</v>
      </c>
      <c r="AT174" s="143" t="s">
        <v>138</v>
      </c>
      <c r="AU174" s="143" t="s">
        <v>87</v>
      </c>
      <c r="AY174" s="18" t="s">
        <v>135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8" t="s">
        <v>87</v>
      </c>
      <c r="BK174" s="144">
        <f>ROUND(I174*H174,2)</f>
        <v>0</v>
      </c>
      <c r="BL174" s="18" t="s">
        <v>143</v>
      </c>
      <c r="BM174" s="143" t="s">
        <v>1580</v>
      </c>
    </row>
    <row r="175" spans="2:47" s="1" customFormat="1" ht="11.25">
      <c r="B175" s="33"/>
      <c r="D175" s="145" t="s">
        <v>145</v>
      </c>
      <c r="F175" s="146" t="s">
        <v>1581</v>
      </c>
      <c r="I175" s="147"/>
      <c r="L175" s="33"/>
      <c r="M175" s="148"/>
      <c r="T175" s="54"/>
      <c r="AT175" s="18" t="s">
        <v>145</v>
      </c>
      <c r="AU175" s="18" t="s">
        <v>87</v>
      </c>
    </row>
    <row r="176" spans="2:51" s="12" customFormat="1" ht="11.25">
      <c r="B176" s="149"/>
      <c r="D176" s="150" t="s">
        <v>147</v>
      </c>
      <c r="E176" s="151" t="s">
        <v>19</v>
      </c>
      <c r="F176" s="152" t="s">
        <v>1576</v>
      </c>
      <c r="H176" s="151" t="s">
        <v>19</v>
      </c>
      <c r="I176" s="153"/>
      <c r="L176" s="149"/>
      <c r="M176" s="154"/>
      <c r="T176" s="155"/>
      <c r="AT176" s="151" t="s">
        <v>147</v>
      </c>
      <c r="AU176" s="151" t="s">
        <v>87</v>
      </c>
      <c r="AV176" s="12" t="s">
        <v>81</v>
      </c>
      <c r="AW176" s="12" t="s">
        <v>35</v>
      </c>
      <c r="AX176" s="12" t="s">
        <v>74</v>
      </c>
      <c r="AY176" s="151" t="s">
        <v>135</v>
      </c>
    </row>
    <row r="177" spans="2:51" s="13" customFormat="1" ht="11.25">
      <c r="B177" s="156"/>
      <c r="D177" s="150" t="s">
        <v>147</v>
      </c>
      <c r="E177" s="157" t="s">
        <v>19</v>
      </c>
      <c r="F177" s="158" t="s">
        <v>1577</v>
      </c>
      <c r="H177" s="159">
        <v>59</v>
      </c>
      <c r="I177" s="160"/>
      <c r="L177" s="156"/>
      <c r="M177" s="161"/>
      <c r="T177" s="162"/>
      <c r="AT177" s="157" t="s">
        <v>147</v>
      </c>
      <c r="AU177" s="157" t="s">
        <v>87</v>
      </c>
      <c r="AV177" s="13" t="s">
        <v>87</v>
      </c>
      <c r="AW177" s="13" t="s">
        <v>35</v>
      </c>
      <c r="AX177" s="13" t="s">
        <v>74</v>
      </c>
      <c r="AY177" s="157" t="s">
        <v>135</v>
      </c>
    </row>
    <row r="178" spans="2:51" s="14" customFormat="1" ht="11.25">
      <c r="B178" s="163"/>
      <c r="D178" s="150" t="s">
        <v>147</v>
      </c>
      <c r="E178" s="164" t="s">
        <v>19</v>
      </c>
      <c r="F178" s="165" t="s">
        <v>151</v>
      </c>
      <c r="H178" s="166">
        <v>59</v>
      </c>
      <c r="I178" s="167"/>
      <c r="L178" s="163"/>
      <c r="M178" s="168"/>
      <c r="T178" s="169"/>
      <c r="AT178" s="164" t="s">
        <v>147</v>
      </c>
      <c r="AU178" s="164" t="s">
        <v>87</v>
      </c>
      <c r="AV178" s="14" t="s">
        <v>143</v>
      </c>
      <c r="AW178" s="14" t="s">
        <v>35</v>
      </c>
      <c r="AX178" s="14" t="s">
        <v>81</v>
      </c>
      <c r="AY178" s="164" t="s">
        <v>135</v>
      </c>
    </row>
    <row r="179" spans="2:63" s="11" customFormat="1" ht="22.9" customHeight="1">
      <c r="B179" s="120"/>
      <c r="D179" s="121" t="s">
        <v>73</v>
      </c>
      <c r="E179" s="130" t="s">
        <v>247</v>
      </c>
      <c r="F179" s="130" t="s">
        <v>497</v>
      </c>
      <c r="I179" s="123"/>
      <c r="J179" s="131">
        <f>BK179</f>
        <v>0</v>
      </c>
      <c r="L179" s="120"/>
      <c r="M179" s="125"/>
      <c r="P179" s="126">
        <f>SUM(P180:P185)</f>
        <v>0</v>
      </c>
      <c r="R179" s="126">
        <f>SUM(R180:R185)</f>
        <v>0</v>
      </c>
      <c r="T179" s="127">
        <f>SUM(T180:T185)</f>
        <v>0.15120000000000003</v>
      </c>
      <c r="AR179" s="121" t="s">
        <v>81</v>
      </c>
      <c r="AT179" s="128" t="s">
        <v>73</v>
      </c>
      <c r="AU179" s="128" t="s">
        <v>81</v>
      </c>
      <c r="AY179" s="121" t="s">
        <v>135</v>
      </c>
      <c r="BK179" s="129">
        <f>SUM(BK180:BK185)</f>
        <v>0</v>
      </c>
    </row>
    <row r="180" spans="2:65" s="1" customFormat="1" ht="24.2" customHeight="1">
      <c r="B180" s="33"/>
      <c r="C180" s="132" t="s">
        <v>363</v>
      </c>
      <c r="D180" s="132" t="s">
        <v>138</v>
      </c>
      <c r="E180" s="133" t="s">
        <v>543</v>
      </c>
      <c r="F180" s="134" t="s">
        <v>544</v>
      </c>
      <c r="G180" s="135" t="s">
        <v>156</v>
      </c>
      <c r="H180" s="136">
        <v>4.32</v>
      </c>
      <c r="I180" s="137"/>
      <c r="J180" s="138">
        <f>ROUND(I180*H180,2)</f>
        <v>0</v>
      </c>
      <c r="K180" s="134" t="s">
        <v>142</v>
      </c>
      <c r="L180" s="33"/>
      <c r="M180" s="139" t="s">
        <v>19</v>
      </c>
      <c r="N180" s="140" t="s">
        <v>46</v>
      </c>
      <c r="P180" s="141">
        <f>O180*H180</f>
        <v>0</v>
      </c>
      <c r="Q180" s="141">
        <v>0</v>
      </c>
      <c r="R180" s="141">
        <f>Q180*H180</f>
        <v>0</v>
      </c>
      <c r="S180" s="141">
        <v>0.035</v>
      </c>
      <c r="T180" s="142">
        <f>S180*H180</f>
        <v>0.15120000000000003</v>
      </c>
      <c r="AR180" s="143" t="s">
        <v>143</v>
      </c>
      <c r="AT180" s="143" t="s">
        <v>138</v>
      </c>
      <c r="AU180" s="143" t="s">
        <v>87</v>
      </c>
      <c r="AY180" s="18" t="s">
        <v>135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87</v>
      </c>
      <c r="BK180" s="144">
        <f>ROUND(I180*H180,2)</f>
        <v>0</v>
      </c>
      <c r="BL180" s="18" t="s">
        <v>143</v>
      </c>
      <c r="BM180" s="143" t="s">
        <v>1582</v>
      </c>
    </row>
    <row r="181" spans="2:47" s="1" customFormat="1" ht="11.25">
      <c r="B181" s="33"/>
      <c r="D181" s="145" t="s">
        <v>145</v>
      </c>
      <c r="F181" s="146" t="s">
        <v>546</v>
      </c>
      <c r="I181" s="147"/>
      <c r="L181" s="33"/>
      <c r="M181" s="148"/>
      <c r="T181" s="54"/>
      <c r="AT181" s="18" t="s">
        <v>145</v>
      </c>
      <c r="AU181" s="18" t="s">
        <v>87</v>
      </c>
    </row>
    <row r="182" spans="2:51" s="12" customFormat="1" ht="11.25">
      <c r="B182" s="149"/>
      <c r="D182" s="150" t="s">
        <v>147</v>
      </c>
      <c r="E182" s="151" t="s">
        <v>19</v>
      </c>
      <c r="F182" s="152" t="s">
        <v>1492</v>
      </c>
      <c r="H182" s="151" t="s">
        <v>19</v>
      </c>
      <c r="I182" s="153"/>
      <c r="L182" s="149"/>
      <c r="M182" s="154"/>
      <c r="T182" s="155"/>
      <c r="AT182" s="151" t="s">
        <v>147</v>
      </c>
      <c r="AU182" s="151" t="s">
        <v>87</v>
      </c>
      <c r="AV182" s="12" t="s">
        <v>81</v>
      </c>
      <c r="AW182" s="12" t="s">
        <v>35</v>
      </c>
      <c r="AX182" s="12" t="s">
        <v>74</v>
      </c>
      <c r="AY182" s="151" t="s">
        <v>135</v>
      </c>
    </row>
    <row r="183" spans="2:51" s="12" customFormat="1" ht="11.25">
      <c r="B183" s="149"/>
      <c r="D183" s="150" t="s">
        <v>147</v>
      </c>
      <c r="E183" s="151" t="s">
        <v>19</v>
      </c>
      <c r="F183" s="152" t="s">
        <v>1583</v>
      </c>
      <c r="H183" s="151" t="s">
        <v>19</v>
      </c>
      <c r="I183" s="153"/>
      <c r="L183" s="149"/>
      <c r="M183" s="154"/>
      <c r="T183" s="155"/>
      <c r="AT183" s="151" t="s">
        <v>147</v>
      </c>
      <c r="AU183" s="151" t="s">
        <v>87</v>
      </c>
      <c r="AV183" s="12" t="s">
        <v>81</v>
      </c>
      <c r="AW183" s="12" t="s">
        <v>35</v>
      </c>
      <c r="AX183" s="12" t="s">
        <v>74</v>
      </c>
      <c r="AY183" s="151" t="s">
        <v>135</v>
      </c>
    </row>
    <row r="184" spans="2:51" s="13" customFormat="1" ht="11.25">
      <c r="B184" s="156"/>
      <c r="D184" s="150" t="s">
        <v>147</v>
      </c>
      <c r="E184" s="157" t="s">
        <v>19</v>
      </c>
      <c r="F184" s="158" t="s">
        <v>1584</v>
      </c>
      <c r="H184" s="159">
        <v>4.32</v>
      </c>
      <c r="I184" s="160"/>
      <c r="L184" s="156"/>
      <c r="M184" s="161"/>
      <c r="T184" s="162"/>
      <c r="AT184" s="157" t="s">
        <v>147</v>
      </c>
      <c r="AU184" s="157" t="s">
        <v>87</v>
      </c>
      <c r="AV184" s="13" t="s">
        <v>87</v>
      </c>
      <c r="AW184" s="13" t="s">
        <v>35</v>
      </c>
      <c r="AX184" s="13" t="s">
        <v>74</v>
      </c>
      <c r="AY184" s="157" t="s">
        <v>135</v>
      </c>
    </row>
    <row r="185" spans="2:51" s="14" customFormat="1" ht="11.25">
      <c r="B185" s="163"/>
      <c r="D185" s="150" t="s">
        <v>147</v>
      </c>
      <c r="E185" s="164" t="s">
        <v>19</v>
      </c>
      <c r="F185" s="165" t="s">
        <v>151</v>
      </c>
      <c r="H185" s="166">
        <v>4.32</v>
      </c>
      <c r="I185" s="167"/>
      <c r="L185" s="163"/>
      <c r="M185" s="168"/>
      <c r="T185" s="169"/>
      <c r="AT185" s="164" t="s">
        <v>147</v>
      </c>
      <c r="AU185" s="164" t="s">
        <v>87</v>
      </c>
      <c r="AV185" s="14" t="s">
        <v>143</v>
      </c>
      <c r="AW185" s="14" t="s">
        <v>35</v>
      </c>
      <c r="AX185" s="14" t="s">
        <v>81</v>
      </c>
      <c r="AY185" s="164" t="s">
        <v>135</v>
      </c>
    </row>
    <row r="186" spans="2:63" s="11" customFormat="1" ht="22.9" customHeight="1">
      <c r="B186" s="120"/>
      <c r="D186" s="121" t="s">
        <v>73</v>
      </c>
      <c r="E186" s="130" t="s">
        <v>618</v>
      </c>
      <c r="F186" s="130" t="s">
        <v>619</v>
      </c>
      <c r="I186" s="123"/>
      <c r="J186" s="131">
        <f>BK186</f>
        <v>0</v>
      </c>
      <c r="L186" s="120"/>
      <c r="M186" s="125"/>
      <c r="P186" s="126">
        <f>SUM(P187:P197)</f>
        <v>0</v>
      </c>
      <c r="R186" s="126">
        <f>SUM(R187:R197)</f>
        <v>0</v>
      </c>
      <c r="T186" s="127">
        <f>SUM(T187:T197)</f>
        <v>0</v>
      </c>
      <c r="AR186" s="121" t="s">
        <v>81</v>
      </c>
      <c r="AT186" s="128" t="s">
        <v>73</v>
      </c>
      <c r="AU186" s="128" t="s">
        <v>81</v>
      </c>
      <c r="AY186" s="121" t="s">
        <v>135</v>
      </c>
      <c r="BK186" s="129">
        <f>SUM(BK187:BK197)</f>
        <v>0</v>
      </c>
    </row>
    <row r="187" spans="2:65" s="1" customFormat="1" ht="24.2" customHeight="1">
      <c r="B187" s="33"/>
      <c r="C187" s="132" t="s">
        <v>7</v>
      </c>
      <c r="D187" s="132" t="s">
        <v>138</v>
      </c>
      <c r="E187" s="133" t="s">
        <v>1585</v>
      </c>
      <c r="F187" s="134" t="s">
        <v>1586</v>
      </c>
      <c r="G187" s="135" t="s">
        <v>623</v>
      </c>
      <c r="H187" s="136">
        <v>14.832</v>
      </c>
      <c r="I187" s="137"/>
      <c r="J187" s="138">
        <f>ROUND(I187*H187,2)</f>
        <v>0</v>
      </c>
      <c r="K187" s="134" t="s">
        <v>142</v>
      </c>
      <c r="L187" s="33"/>
      <c r="M187" s="139" t="s">
        <v>19</v>
      </c>
      <c r="N187" s="140" t="s">
        <v>46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143</v>
      </c>
      <c r="AT187" s="143" t="s">
        <v>138</v>
      </c>
      <c r="AU187" s="143" t="s">
        <v>87</v>
      </c>
      <c r="AY187" s="18" t="s">
        <v>135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87</v>
      </c>
      <c r="BK187" s="144">
        <f>ROUND(I187*H187,2)</f>
        <v>0</v>
      </c>
      <c r="BL187" s="18" t="s">
        <v>143</v>
      </c>
      <c r="BM187" s="143" t="s">
        <v>1587</v>
      </c>
    </row>
    <row r="188" spans="2:47" s="1" customFormat="1" ht="11.25">
      <c r="B188" s="33"/>
      <c r="D188" s="145" t="s">
        <v>145</v>
      </c>
      <c r="F188" s="146" t="s">
        <v>1588</v>
      </c>
      <c r="I188" s="147"/>
      <c r="L188" s="33"/>
      <c r="M188" s="148"/>
      <c r="T188" s="54"/>
      <c r="AT188" s="18" t="s">
        <v>145</v>
      </c>
      <c r="AU188" s="18" t="s">
        <v>87</v>
      </c>
    </row>
    <row r="189" spans="2:65" s="1" customFormat="1" ht="21.75" customHeight="1">
      <c r="B189" s="33"/>
      <c r="C189" s="132" t="s">
        <v>372</v>
      </c>
      <c r="D189" s="132" t="s">
        <v>138</v>
      </c>
      <c r="E189" s="133" t="s">
        <v>627</v>
      </c>
      <c r="F189" s="134" t="s">
        <v>628</v>
      </c>
      <c r="G189" s="135" t="s">
        <v>623</v>
      </c>
      <c r="H189" s="136">
        <v>14.832</v>
      </c>
      <c r="I189" s="137"/>
      <c r="J189" s="138">
        <f>ROUND(I189*H189,2)</f>
        <v>0</v>
      </c>
      <c r="K189" s="134" t="s">
        <v>142</v>
      </c>
      <c r="L189" s="33"/>
      <c r="M189" s="139" t="s">
        <v>19</v>
      </c>
      <c r="N189" s="140" t="s">
        <v>46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143</v>
      </c>
      <c r="AT189" s="143" t="s">
        <v>138</v>
      </c>
      <c r="AU189" s="143" t="s">
        <v>87</v>
      </c>
      <c r="AY189" s="18" t="s">
        <v>135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87</v>
      </c>
      <c r="BK189" s="144">
        <f>ROUND(I189*H189,2)</f>
        <v>0</v>
      </c>
      <c r="BL189" s="18" t="s">
        <v>143</v>
      </c>
      <c r="BM189" s="143" t="s">
        <v>1589</v>
      </c>
    </row>
    <row r="190" spans="2:47" s="1" customFormat="1" ht="11.25">
      <c r="B190" s="33"/>
      <c r="D190" s="145" t="s">
        <v>145</v>
      </c>
      <c r="F190" s="146" t="s">
        <v>630</v>
      </c>
      <c r="I190" s="147"/>
      <c r="L190" s="33"/>
      <c r="M190" s="148"/>
      <c r="T190" s="54"/>
      <c r="AT190" s="18" t="s">
        <v>145</v>
      </c>
      <c r="AU190" s="18" t="s">
        <v>87</v>
      </c>
    </row>
    <row r="191" spans="2:65" s="1" customFormat="1" ht="24.2" customHeight="1">
      <c r="B191" s="33"/>
      <c r="C191" s="132" t="s">
        <v>377</v>
      </c>
      <c r="D191" s="132" t="s">
        <v>138</v>
      </c>
      <c r="E191" s="133" t="s">
        <v>632</v>
      </c>
      <c r="F191" s="134" t="s">
        <v>633</v>
      </c>
      <c r="G191" s="135" t="s">
        <v>623</v>
      </c>
      <c r="H191" s="136">
        <v>133.488</v>
      </c>
      <c r="I191" s="137"/>
      <c r="J191" s="138">
        <f>ROUND(I191*H191,2)</f>
        <v>0</v>
      </c>
      <c r="K191" s="134" t="s">
        <v>142</v>
      </c>
      <c r="L191" s="33"/>
      <c r="M191" s="139" t="s">
        <v>19</v>
      </c>
      <c r="N191" s="140" t="s">
        <v>46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143</v>
      </c>
      <c r="AT191" s="143" t="s">
        <v>138</v>
      </c>
      <c r="AU191" s="143" t="s">
        <v>87</v>
      </c>
      <c r="AY191" s="18" t="s">
        <v>135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87</v>
      </c>
      <c r="BK191" s="144">
        <f>ROUND(I191*H191,2)</f>
        <v>0</v>
      </c>
      <c r="BL191" s="18" t="s">
        <v>143</v>
      </c>
      <c r="BM191" s="143" t="s">
        <v>1590</v>
      </c>
    </row>
    <row r="192" spans="2:47" s="1" customFormat="1" ht="11.25">
      <c r="B192" s="33"/>
      <c r="D192" s="145" t="s">
        <v>145</v>
      </c>
      <c r="F192" s="146" t="s">
        <v>635</v>
      </c>
      <c r="I192" s="147"/>
      <c r="L192" s="33"/>
      <c r="M192" s="148"/>
      <c r="T192" s="54"/>
      <c r="AT192" s="18" t="s">
        <v>145</v>
      </c>
      <c r="AU192" s="18" t="s">
        <v>87</v>
      </c>
    </row>
    <row r="193" spans="2:51" s="12" customFormat="1" ht="11.25">
      <c r="B193" s="149"/>
      <c r="D193" s="150" t="s">
        <v>147</v>
      </c>
      <c r="E193" s="151" t="s">
        <v>19</v>
      </c>
      <c r="F193" s="152" t="s">
        <v>636</v>
      </c>
      <c r="H193" s="151" t="s">
        <v>19</v>
      </c>
      <c r="I193" s="153"/>
      <c r="L193" s="149"/>
      <c r="M193" s="154"/>
      <c r="T193" s="155"/>
      <c r="AT193" s="151" t="s">
        <v>147</v>
      </c>
      <c r="AU193" s="151" t="s">
        <v>87</v>
      </c>
      <c r="AV193" s="12" t="s">
        <v>81</v>
      </c>
      <c r="AW193" s="12" t="s">
        <v>35</v>
      </c>
      <c r="AX193" s="12" t="s">
        <v>74</v>
      </c>
      <c r="AY193" s="151" t="s">
        <v>135</v>
      </c>
    </row>
    <row r="194" spans="2:51" s="13" customFormat="1" ht="11.25">
      <c r="B194" s="156"/>
      <c r="D194" s="150" t="s">
        <v>147</v>
      </c>
      <c r="E194" s="157" t="s">
        <v>19</v>
      </c>
      <c r="F194" s="158" t="s">
        <v>1591</v>
      </c>
      <c r="H194" s="159">
        <v>133.488</v>
      </c>
      <c r="I194" s="160"/>
      <c r="L194" s="156"/>
      <c r="M194" s="161"/>
      <c r="T194" s="162"/>
      <c r="AT194" s="157" t="s">
        <v>147</v>
      </c>
      <c r="AU194" s="157" t="s">
        <v>87</v>
      </c>
      <c r="AV194" s="13" t="s">
        <v>87</v>
      </c>
      <c r="AW194" s="13" t="s">
        <v>35</v>
      </c>
      <c r="AX194" s="13" t="s">
        <v>74</v>
      </c>
      <c r="AY194" s="157" t="s">
        <v>135</v>
      </c>
    </row>
    <row r="195" spans="2:51" s="14" customFormat="1" ht="11.25">
      <c r="B195" s="163"/>
      <c r="D195" s="150" t="s">
        <v>147</v>
      </c>
      <c r="E195" s="164" t="s">
        <v>19</v>
      </c>
      <c r="F195" s="165" t="s">
        <v>151</v>
      </c>
      <c r="H195" s="166">
        <v>133.488</v>
      </c>
      <c r="I195" s="167"/>
      <c r="L195" s="163"/>
      <c r="M195" s="168"/>
      <c r="T195" s="169"/>
      <c r="AT195" s="164" t="s">
        <v>147</v>
      </c>
      <c r="AU195" s="164" t="s">
        <v>87</v>
      </c>
      <c r="AV195" s="14" t="s">
        <v>143</v>
      </c>
      <c r="AW195" s="14" t="s">
        <v>35</v>
      </c>
      <c r="AX195" s="14" t="s">
        <v>81</v>
      </c>
      <c r="AY195" s="164" t="s">
        <v>135</v>
      </c>
    </row>
    <row r="196" spans="2:65" s="1" customFormat="1" ht="24.2" customHeight="1">
      <c r="B196" s="33"/>
      <c r="C196" s="132" t="s">
        <v>382</v>
      </c>
      <c r="D196" s="132" t="s">
        <v>138</v>
      </c>
      <c r="E196" s="133" t="s">
        <v>639</v>
      </c>
      <c r="F196" s="134" t="s">
        <v>640</v>
      </c>
      <c r="G196" s="135" t="s">
        <v>623</v>
      </c>
      <c r="H196" s="136">
        <v>14.832</v>
      </c>
      <c r="I196" s="137"/>
      <c r="J196" s="138">
        <f>ROUND(I196*H196,2)</f>
        <v>0</v>
      </c>
      <c r="K196" s="134" t="s">
        <v>142</v>
      </c>
      <c r="L196" s="33"/>
      <c r="M196" s="139" t="s">
        <v>19</v>
      </c>
      <c r="N196" s="140" t="s">
        <v>46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143</v>
      </c>
      <c r="AT196" s="143" t="s">
        <v>138</v>
      </c>
      <c r="AU196" s="143" t="s">
        <v>87</v>
      </c>
      <c r="AY196" s="18" t="s">
        <v>135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87</v>
      </c>
      <c r="BK196" s="144">
        <f>ROUND(I196*H196,2)</f>
        <v>0</v>
      </c>
      <c r="BL196" s="18" t="s">
        <v>143</v>
      </c>
      <c r="BM196" s="143" t="s">
        <v>1592</v>
      </c>
    </row>
    <row r="197" spans="2:47" s="1" customFormat="1" ht="11.25">
      <c r="B197" s="33"/>
      <c r="D197" s="145" t="s">
        <v>145</v>
      </c>
      <c r="F197" s="146" t="s">
        <v>642</v>
      </c>
      <c r="I197" s="147"/>
      <c r="L197" s="33"/>
      <c r="M197" s="148"/>
      <c r="T197" s="54"/>
      <c r="AT197" s="18" t="s">
        <v>145</v>
      </c>
      <c r="AU197" s="18" t="s">
        <v>87</v>
      </c>
    </row>
    <row r="198" spans="2:63" s="11" customFormat="1" ht="22.9" customHeight="1">
      <c r="B198" s="120"/>
      <c r="D198" s="121" t="s">
        <v>73</v>
      </c>
      <c r="E198" s="130" t="s">
        <v>656</v>
      </c>
      <c r="F198" s="130" t="s">
        <v>657</v>
      </c>
      <c r="I198" s="123"/>
      <c r="J198" s="131">
        <f>BK198</f>
        <v>0</v>
      </c>
      <c r="L198" s="120"/>
      <c r="M198" s="125"/>
      <c r="P198" s="126">
        <f>SUM(P199:P200)</f>
        <v>0</v>
      </c>
      <c r="R198" s="126">
        <f>SUM(R199:R200)</f>
        <v>0</v>
      </c>
      <c r="T198" s="127">
        <f>SUM(T199:T200)</f>
        <v>0</v>
      </c>
      <c r="AR198" s="121" t="s">
        <v>81</v>
      </c>
      <c r="AT198" s="128" t="s">
        <v>73</v>
      </c>
      <c r="AU198" s="128" t="s">
        <v>81</v>
      </c>
      <c r="AY198" s="121" t="s">
        <v>135</v>
      </c>
      <c r="BK198" s="129">
        <f>SUM(BK199:BK200)</f>
        <v>0</v>
      </c>
    </row>
    <row r="199" spans="2:65" s="1" customFormat="1" ht="24.2" customHeight="1">
      <c r="B199" s="33"/>
      <c r="C199" s="132" t="s">
        <v>389</v>
      </c>
      <c r="D199" s="132" t="s">
        <v>138</v>
      </c>
      <c r="E199" s="133" t="s">
        <v>1593</v>
      </c>
      <c r="F199" s="134" t="s">
        <v>1594</v>
      </c>
      <c r="G199" s="135" t="s">
        <v>623</v>
      </c>
      <c r="H199" s="136">
        <v>24.302</v>
      </c>
      <c r="I199" s="137"/>
      <c r="J199" s="138">
        <f>ROUND(I199*H199,2)</f>
        <v>0</v>
      </c>
      <c r="K199" s="134" t="s">
        <v>142</v>
      </c>
      <c r="L199" s="33"/>
      <c r="M199" s="139" t="s">
        <v>19</v>
      </c>
      <c r="N199" s="140" t="s">
        <v>46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143</v>
      </c>
      <c r="AT199" s="143" t="s">
        <v>138</v>
      </c>
      <c r="AU199" s="143" t="s">
        <v>87</v>
      </c>
      <c r="AY199" s="18" t="s">
        <v>135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87</v>
      </c>
      <c r="BK199" s="144">
        <f>ROUND(I199*H199,2)</f>
        <v>0</v>
      </c>
      <c r="BL199" s="18" t="s">
        <v>143</v>
      </c>
      <c r="BM199" s="143" t="s">
        <v>1595</v>
      </c>
    </row>
    <row r="200" spans="2:47" s="1" customFormat="1" ht="11.25">
      <c r="B200" s="33"/>
      <c r="D200" s="145" t="s">
        <v>145</v>
      </c>
      <c r="F200" s="146" t="s">
        <v>1596</v>
      </c>
      <c r="I200" s="147"/>
      <c r="L200" s="33"/>
      <c r="M200" s="148"/>
      <c r="T200" s="54"/>
      <c r="AT200" s="18" t="s">
        <v>145</v>
      </c>
      <c r="AU200" s="18" t="s">
        <v>87</v>
      </c>
    </row>
    <row r="201" spans="2:63" s="11" customFormat="1" ht="25.9" customHeight="1">
      <c r="B201" s="120"/>
      <c r="D201" s="121" t="s">
        <v>73</v>
      </c>
      <c r="E201" s="122" t="s">
        <v>663</v>
      </c>
      <c r="F201" s="122" t="s">
        <v>664</v>
      </c>
      <c r="I201" s="123"/>
      <c r="J201" s="124">
        <f>BK201</f>
        <v>0</v>
      </c>
      <c r="L201" s="120"/>
      <c r="M201" s="125"/>
      <c r="P201" s="126">
        <f>P202+P218</f>
        <v>0</v>
      </c>
      <c r="R201" s="126">
        <f>R202+R218</f>
        <v>0.0075</v>
      </c>
      <c r="T201" s="127">
        <f>T202+T218</f>
        <v>0.10120000000000001</v>
      </c>
      <c r="AR201" s="121" t="s">
        <v>87</v>
      </c>
      <c r="AT201" s="128" t="s">
        <v>73</v>
      </c>
      <c r="AU201" s="128" t="s">
        <v>74</v>
      </c>
      <c r="AY201" s="121" t="s">
        <v>135</v>
      </c>
      <c r="BK201" s="129">
        <f>BK202+BK218</f>
        <v>0</v>
      </c>
    </row>
    <row r="202" spans="2:63" s="11" customFormat="1" ht="22.9" customHeight="1">
      <c r="B202" s="120"/>
      <c r="D202" s="121" t="s">
        <v>73</v>
      </c>
      <c r="E202" s="130" t="s">
        <v>1291</v>
      </c>
      <c r="F202" s="130" t="s">
        <v>1292</v>
      </c>
      <c r="I202" s="123"/>
      <c r="J202" s="131">
        <f>BK202</f>
        <v>0</v>
      </c>
      <c r="L202" s="120"/>
      <c r="M202" s="125"/>
      <c r="P202" s="126">
        <f>SUM(P203:P217)</f>
        <v>0</v>
      </c>
      <c r="R202" s="126">
        <f>SUM(R203:R217)</f>
        <v>0.0075</v>
      </c>
      <c r="T202" s="127">
        <f>SUM(T203:T217)</f>
        <v>0.10068</v>
      </c>
      <c r="AR202" s="121" t="s">
        <v>87</v>
      </c>
      <c r="AT202" s="128" t="s">
        <v>73</v>
      </c>
      <c r="AU202" s="128" t="s">
        <v>81</v>
      </c>
      <c r="AY202" s="121" t="s">
        <v>135</v>
      </c>
      <c r="BK202" s="129">
        <f>SUM(BK203:BK217)</f>
        <v>0</v>
      </c>
    </row>
    <row r="203" spans="2:65" s="1" customFormat="1" ht="16.5" customHeight="1">
      <c r="B203" s="33"/>
      <c r="C203" s="132" t="s">
        <v>394</v>
      </c>
      <c r="D203" s="132" t="s">
        <v>138</v>
      </c>
      <c r="E203" s="133" t="s">
        <v>1597</v>
      </c>
      <c r="F203" s="134" t="s">
        <v>1598</v>
      </c>
      <c r="G203" s="135" t="s">
        <v>486</v>
      </c>
      <c r="H203" s="136">
        <v>4</v>
      </c>
      <c r="I203" s="137"/>
      <c r="J203" s="138">
        <f>ROUND(I203*H203,2)</f>
        <v>0</v>
      </c>
      <c r="K203" s="134" t="s">
        <v>142</v>
      </c>
      <c r="L203" s="33"/>
      <c r="M203" s="139" t="s">
        <v>19</v>
      </c>
      <c r="N203" s="140" t="s">
        <v>46</v>
      </c>
      <c r="P203" s="141">
        <f>O203*H203</f>
        <v>0</v>
      </c>
      <c r="Q203" s="141">
        <v>0</v>
      </c>
      <c r="R203" s="141">
        <f>Q203*H203</f>
        <v>0</v>
      </c>
      <c r="S203" s="141">
        <v>0.02517</v>
      </c>
      <c r="T203" s="142">
        <f>S203*H203</f>
        <v>0.10068</v>
      </c>
      <c r="AR203" s="143" t="s">
        <v>314</v>
      </c>
      <c r="AT203" s="143" t="s">
        <v>138</v>
      </c>
      <c r="AU203" s="143" t="s">
        <v>87</v>
      </c>
      <c r="AY203" s="18" t="s">
        <v>135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87</v>
      </c>
      <c r="BK203" s="144">
        <f>ROUND(I203*H203,2)</f>
        <v>0</v>
      </c>
      <c r="BL203" s="18" t="s">
        <v>314</v>
      </c>
      <c r="BM203" s="143" t="s">
        <v>1599</v>
      </c>
    </row>
    <row r="204" spans="2:47" s="1" customFormat="1" ht="11.25">
      <c r="B204" s="33"/>
      <c r="D204" s="145" t="s">
        <v>145</v>
      </c>
      <c r="F204" s="146" t="s">
        <v>1600</v>
      </c>
      <c r="I204" s="147"/>
      <c r="L204" s="33"/>
      <c r="M204" s="148"/>
      <c r="T204" s="54"/>
      <c r="AT204" s="18" t="s">
        <v>145</v>
      </c>
      <c r="AU204" s="18" t="s">
        <v>87</v>
      </c>
    </row>
    <row r="205" spans="2:51" s="12" customFormat="1" ht="11.25">
      <c r="B205" s="149"/>
      <c r="D205" s="150" t="s">
        <v>147</v>
      </c>
      <c r="E205" s="151" t="s">
        <v>19</v>
      </c>
      <c r="F205" s="152" t="s">
        <v>1601</v>
      </c>
      <c r="H205" s="151" t="s">
        <v>19</v>
      </c>
      <c r="I205" s="153"/>
      <c r="L205" s="149"/>
      <c r="M205" s="154"/>
      <c r="T205" s="155"/>
      <c r="AT205" s="151" t="s">
        <v>147</v>
      </c>
      <c r="AU205" s="151" t="s">
        <v>87</v>
      </c>
      <c r="AV205" s="12" t="s">
        <v>81</v>
      </c>
      <c r="AW205" s="12" t="s">
        <v>35</v>
      </c>
      <c r="AX205" s="12" t="s">
        <v>74</v>
      </c>
      <c r="AY205" s="151" t="s">
        <v>135</v>
      </c>
    </row>
    <row r="206" spans="2:51" s="13" customFormat="1" ht="11.25">
      <c r="B206" s="156"/>
      <c r="D206" s="150" t="s">
        <v>147</v>
      </c>
      <c r="E206" s="157" t="s">
        <v>19</v>
      </c>
      <c r="F206" s="158" t="s">
        <v>1602</v>
      </c>
      <c r="H206" s="159">
        <v>4</v>
      </c>
      <c r="I206" s="160"/>
      <c r="L206" s="156"/>
      <c r="M206" s="161"/>
      <c r="T206" s="162"/>
      <c r="AT206" s="157" t="s">
        <v>147</v>
      </c>
      <c r="AU206" s="157" t="s">
        <v>87</v>
      </c>
      <c r="AV206" s="13" t="s">
        <v>87</v>
      </c>
      <c r="AW206" s="13" t="s">
        <v>35</v>
      </c>
      <c r="AX206" s="13" t="s">
        <v>74</v>
      </c>
      <c r="AY206" s="157" t="s">
        <v>135</v>
      </c>
    </row>
    <row r="207" spans="2:51" s="14" customFormat="1" ht="11.25">
      <c r="B207" s="163"/>
      <c r="D207" s="150" t="s">
        <v>147</v>
      </c>
      <c r="E207" s="164" t="s">
        <v>19</v>
      </c>
      <c r="F207" s="165" t="s">
        <v>151</v>
      </c>
      <c r="H207" s="166">
        <v>4</v>
      </c>
      <c r="I207" s="167"/>
      <c r="L207" s="163"/>
      <c r="M207" s="168"/>
      <c r="T207" s="169"/>
      <c r="AT207" s="164" t="s">
        <v>147</v>
      </c>
      <c r="AU207" s="164" t="s">
        <v>87</v>
      </c>
      <c r="AV207" s="14" t="s">
        <v>143</v>
      </c>
      <c r="AW207" s="14" t="s">
        <v>35</v>
      </c>
      <c r="AX207" s="14" t="s">
        <v>81</v>
      </c>
      <c r="AY207" s="164" t="s">
        <v>135</v>
      </c>
    </row>
    <row r="208" spans="2:65" s="1" customFormat="1" ht="24.2" customHeight="1">
      <c r="B208" s="33"/>
      <c r="C208" s="132" t="s">
        <v>399</v>
      </c>
      <c r="D208" s="132" t="s">
        <v>138</v>
      </c>
      <c r="E208" s="133" t="s">
        <v>1603</v>
      </c>
      <c r="F208" s="134" t="s">
        <v>1604</v>
      </c>
      <c r="G208" s="135" t="s">
        <v>486</v>
      </c>
      <c r="H208" s="136">
        <v>4</v>
      </c>
      <c r="I208" s="137"/>
      <c r="J208" s="138">
        <f>ROUND(I208*H208,2)</f>
        <v>0</v>
      </c>
      <c r="K208" s="134" t="s">
        <v>19</v>
      </c>
      <c r="L208" s="33"/>
      <c r="M208" s="139" t="s">
        <v>19</v>
      </c>
      <c r="N208" s="140" t="s">
        <v>46</v>
      </c>
      <c r="P208" s="141">
        <f>O208*H208</f>
        <v>0</v>
      </c>
      <c r="Q208" s="141">
        <v>0.0015</v>
      </c>
      <c r="R208" s="141">
        <f>Q208*H208</f>
        <v>0.006</v>
      </c>
      <c r="S208" s="141">
        <v>0</v>
      </c>
      <c r="T208" s="142">
        <f>S208*H208</f>
        <v>0</v>
      </c>
      <c r="AR208" s="143" t="s">
        <v>314</v>
      </c>
      <c r="AT208" s="143" t="s">
        <v>138</v>
      </c>
      <c r="AU208" s="143" t="s">
        <v>87</v>
      </c>
      <c r="AY208" s="18" t="s">
        <v>135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87</v>
      </c>
      <c r="BK208" s="144">
        <f>ROUND(I208*H208,2)</f>
        <v>0</v>
      </c>
      <c r="BL208" s="18" t="s">
        <v>314</v>
      </c>
      <c r="BM208" s="143" t="s">
        <v>1605</v>
      </c>
    </row>
    <row r="209" spans="2:51" s="12" customFormat="1" ht="11.25">
      <c r="B209" s="149"/>
      <c r="D209" s="150" t="s">
        <v>147</v>
      </c>
      <c r="E209" s="151" t="s">
        <v>19</v>
      </c>
      <c r="F209" s="152" t="s">
        <v>1606</v>
      </c>
      <c r="H209" s="151" t="s">
        <v>19</v>
      </c>
      <c r="I209" s="153"/>
      <c r="L209" s="149"/>
      <c r="M209" s="154"/>
      <c r="T209" s="155"/>
      <c r="AT209" s="151" t="s">
        <v>147</v>
      </c>
      <c r="AU209" s="151" t="s">
        <v>87</v>
      </c>
      <c r="AV209" s="12" t="s">
        <v>81</v>
      </c>
      <c r="AW209" s="12" t="s">
        <v>35</v>
      </c>
      <c r="AX209" s="12" t="s">
        <v>74</v>
      </c>
      <c r="AY209" s="151" t="s">
        <v>135</v>
      </c>
    </row>
    <row r="210" spans="2:51" s="13" customFormat="1" ht="11.25">
      <c r="B210" s="156"/>
      <c r="D210" s="150" t="s">
        <v>147</v>
      </c>
      <c r="E210" s="157" t="s">
        <v>19</v>
      </c>
      <c r="F210" s="158" t="s">
        <v>1607</v>
      </c>
      <c r="H210" s="159">
        <v>4</v>
      </c>
      <c r="I210" s="160"/>
      <c r="L210" s="156"/>
      <c r="M210" s="161"/>
      <c r="T210" s="162"/>
      <c r="AT210" s="157" t="s">
        <v>147</v>
      </c>
      <c r="AU210" s="157" t="s">
        <v>87</v>
      </c>
      <c r="AV210" s="13" t="s">
        <v>87</v>
      </c>
      <c r="AW210" s="13" t="s">
        <v>35</v>
      </c>
      <c r="AX210" s="13" t="s">
        <v>74</v>
      </c>
      <c r="AY210" s="157" t="s">
        <v>135</v>
      </c>
    </row>
    <row r="211" spans="2:51" s="14" customFormat="1" ht="11.25">
      <c r="B211" s="163"/>
      <c r="D211" s="150" t="s">
        <v>147</v>
      </c>
      <c r="E211" s="164" t="s">
        <v>19</v>
      </c>
      <c r="F211" s="165" t="s">
        <v>151</v>
      </c>
      <c r="H211" s="166">
        <v>4</v>
      </c>
      <c r="I211" s="167"/>
      <c r="L211" s="163"/>
      <c r="M211" s="168"/>
      <c r="T211" s="169"/>
      <c r="AT211" s="164" t="s">
        <v>147</v>
      </c>
      <c r="AU211" s="164" t="s">
        <v>87</v>
      </c>
      <c r="AV211" s="14" t="s">
        <v>143</v>
      </c>
      <c r="AW211" s="14" t="s">
        <v>35</v>
      </c>
      <c r="AX211" s="14" t="s">
        <v>81</v>
      </c>
      <c r="AY211" s="164" t="s">
        <v>135</v>
      </c>
    </row>
    <row r="212" spans="2:65" s="1" customFormat="1" ht="21.75" customHeight="1">
      <c r="B212" s="33"/>
      <c r="C212" s="132" t="s">
        <v>434</v>
      </c>
      <c r="D212" s="132" t="s">
        <v>138</v>
      </c>
      <c r="E212" s="133" t="s">
        <v>1608</v>
      </c>
      <c r="F212" s="134" t="s">
        <v>1609</v>
      </c>
      <c r="G212" s="135" t="s">
        <v>1610</v>
      </c>
      <c r="H212" s="136">
        <v>1</v>
      </c>
      <c r="I212" s="137"/>
      <c r="J212" s="138">
        <f>ROUND(I212*H212,2)</f>
        <v>0</v>
      </c>
      <c r="K212" s="134" t="s">
        <v>19</v>
      </c>
      <c r="L212" s="33"/>
      <c r="M212" s="139" t="s">
        <v>19</v>
      </c>
      <c r="N212" s="140" t="s">
        <v>46</v>
      </c>
      <c r="P212" s="141">
        <f>O212*H212</f>
        <v>0</v>
      </c>
      <c r="Q212" s="141">
        <v>0.0015</v>
      </c>
      <c r="R212" s="141">
        <f>Q212*H212</f>
        <v>0.0015</v>
      </c>
      <c r="S212" s="141">
        <v>0</v>
      </c>
      <c r="T212" s="142">
        <f>S212*H212</f>
        <v>0</v>
      </c>
      <c r="AR212" s="143" t="s">
        <v>314</v>
      </c>
      <c r="AT212" s="143" t="s">
        <v>138</v>
      </c>
      <c r="AU212" s="143" t="s">
        <v>87</v>
      </c>
      <c r="AY212" s="18" t="s">
        <v>135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87</v>
      </c>
      <c r="BK212" s="144">
        <f>ROUND(I212*H212,2)</f>
        <v>0</v>
      </c>
      <c r="BL212" s="18" t="s">
        <v>314</v>
      </c>
      <c r="BM212" s="143" t="s">
        <v>1611</v>
      </c>
    </row>
    <row r="213" spans="2:51" s="12" customFormat="1" ht="11.25">
      <c r="B213" s="149"/>
      <c r="D213" s="150" t="s">
        <v>147</v>
      </c>
      <c r="E213" s="151" t="s">
        <v>19</v>
      </c>
      <c r="F213" s="152" t="s">
        <v>1606</v>
      </c>
      <c r="H213" s="151" t="s">
        <v>19</v>
      </c>
      <c r="I213" s="153"/>
      <c r="L213" s="149"/>
      <c r="M213" s="154"/>
      <c r="T213" s="155"/>
      <c r="AT213" s="151" t="s">
        <v>147</v>
      </c>
      <c r="AU213" s="151" t="s">
        <v>87</v>
      </c>
      <c r="AV213" s="12" t="s">
        <v>81</v>
      </c>
      <c r="AW213" s="12" t="s">
        <v>35</v>
      </c>
      <c r="AX213" s="12" t="s">
        <v>74</v>
      </c>
      <c r="AY213" s="151" t="s">
        <v>135</v>
      </c>
    </row>
    <row r="214" spans="2:51" s="13" customFormat="1" ht="11.25">
      <c r="B214" s="156"/>
      <c r="D214" s="150" t="s">
        <v>147</v>
      </c>
      <c r="E214" s="157" t="s">
        <v>19</v>
      </c>
      <c r="F214" s="158" t="s">
        <v>1612</v>
      </c>
      <c r="H214" s="159">
        <v>1</v>
      </c>
      <c r="I214" s="160"/>
      <c r="L214" s="156"/>
      <c r="M214" s="161"/>
      <c r="T214" s="162"/>
      <c r="AT214" s="157" t="s">
        <v>147</v>
      </c>
      <c r="AU214" s="157" t="s">
        <v>87</v>
      </c>
      <c r="AV214" s="13" t="s">
        <v>87</v>
      </c>
      <c r="AW214" s="13" t="s">
        <v>35</v>
      </c>
      <c r="AX214" s="13" t="s">
        <v>74</v>
      </c>
      <c r="AY214" s="157" t="s">
        <v>135</v>
      </c>
    </row>
    <row r="215" spans="2:51" s="14" customFormat="1" ht="11.25">
      <c r="B215" s="163"/>
      <c r="D215" s="150" t="s">
        <v>147</v>
      </c>
      <c r="E215" s="164" t="s">
        <v>19</v>
      </c>
      <c r="F215" s="165" t="s">
        <v>151</v>
      </c>
      <c r="H215" s="166">
        <v>1</v>
      </c>
      <c r="I215" s="167"/>
      <c r="L215" s="163"/>
      <c r="M215" s="168"/>
      <c r="T215" s="169"/>
      <c r="AT215" s="164" t="s">
        <v>147</v>
      </c>
      <c r="AU215" s="164" t="s">
        <v>87</v>
      </c>
      <c r="AV215" s="14" t="s">
        <v>143</v>
      </c>
      <c r="AW215" s="14" t="s">
        <v>35</v>
      </c>
      <c r="AX215" s="14" t="s">
        <v>81</v>
      </c>
      <c r="AY215" s="164" t="s">
        <v>135</v>
      </c>
    </row>
    <row r="216" spans="2:65" s="1" customFormat="1" ht="24.2" customHeight="1">
      <c r="B216" s="33"/>
      <c r="C216" s="132" t="s">
        <v>444</v>
      </c>
      <c r="D216" s="132" t="s">
        <v>138</v>
      </c>
      <c r="E216" s="133" t="s">
        <v>1613</v>
      </c>
      <c r="F216" s="134" t="s">
        <v>1614</v>
      </c>
      <c r="G216" s="135" t="s">
        <v>744</v>
      </c>
      <c r="H216" s="188"/>
      <c r="I216" s="137"/>
      <c r="J216" s="138">
        <f>ROUND(I216*H216,2)</f>
        <v>0</v>
      </c>
      <c r="K216" s="134" t="s">
        <v>142</v>
      </c>
      <c r="L216" s="33"/>
      <c r="M216" s="139" t="s">
        <v>19</v>
      </c>
      <c r="N216" s="140" t="s">
        <v>46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314</v>
      </c>
      <c r="AT216" s="143" t="s">
        <v>138</v>
      </c>
      <c r="AU216" s="143" t="s">
        <v>87</v>
      </c>
      <c r="AY216" s="18" t="s">
        <v>135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87</v>
      </c>
      <c r="BK216" s="144">
        <f>ROUND(I216*H216,2)</f>
        <v>0</v>
      </c>
      <c r="BL216" s="18" t="s">
        <v>314</v>
      </c>
      <c r="BM216" s="143" t="s">
        <v>1615</v>
      </c>
    </row>
    <row r="217" spans="2:47" s="1" customFormat="1" ht="11.25">
      <c r="B217" s="33"/>
      <c r="D217" s="145" t="s">
        <v>145</v>
      </c>
      <c r="F217" s="146" t="s">
        <v>1616</v>
      </c>
      <c r="I217" s="147"/>
      <c r="L217" s="33"/>
      <c r="M217" s="148"/>
      <c r="T217" s="54"/>
      <c r="AT217" s="18" t="s">
        <v>145</v>
      </c>
      <c r="AU217" s="18" t="s">
        <v>87</v>
      </c>
    </row>
    <row r="218" spans="2:63" s="11" customFormat="1" ht="22.9" customHeight="1">
      <c r="B218" s="120"/>
      <c r="D218" s="121" t="s">
        <v>73</v>
      </c>
      <c r="E218" s="130" t="s">
        <v>747</v>
      </c>
      <c r="F218" s="130" t="s">
        <v>748</v>
      </c>
      <c r="I218" s="123"/>
      <c r="J218" s="131">
        <f>BK218</f>
        <v>0</v>
      </c>
      <c r="L218" s="120"/>
      <c r="M218" s="125"/>
      <c r="P218" s="126">
        <f>SUM(P219:P229)</f>
        <v>0</v>
      </c>
      <c r="R218" s="126">
        <f>SUM(R219:R229)</f>
        <v>0</v>
      </c>
      <c r="T218" s="127">
        <f>SUM(T219:T229)</f>
        <v>0.0005200000000000001</v>
      </c>
      <c r="AR218" s="121" t="s">
        <v>87</v>
      </c>
      <c r="AT218" s="128" t="s">
        <v>73</v>
      </c>
      <c r="AU218" s="128" t="s">
        <v>81</v>
      </c>
      <c r="AY218" s="121" t="s">
        <v>135</v>
      </c>
      <c r="BK218" s="129">
        <f>SUM(BK219:BK229)</f>
        <v>0</v>
      </c>
    </row>
    <row r="219" spans="2:65" s="1" customFormat="1" ht="16.5" customHeight="1">
      <c r="B219" s="33"/>
      <c r="C219" s="132" t="s">
        <v>449</v>
      </c>
      <c r="D219" s="132" t="s">
        <v>138</v>
      </c>
      <c r="E219" s="133" t="s">
        <v>1617</v>
      </c>
      <c r="F219" s="134" t="s">
        <v>1618</v>
      </c>
      <c r="G219" s="135" t="s">
        <v>213</v>
      </c>
      <c r="H219" s="136">
        <v>2.6</v>
      </c>
      <c r="I219" s="137"/>
      <c r="J219" s="138">
        <f>ROUND(I219*H219,2)</f>
        <v>0</v>
      </c>
      <c r="K219" s="134" t="s">
        <v>142</v>
      </c>
      <c r="L219" s="33"/>
      <c r="M219" s="139" t="s">
        <v>19</v>
      </c>
      <c r="N219" s="140" t="s">
        <v>46</v>
      </c>
      <c r="P219" s="141">
        <f>O219*H219</f>
        <v>0</v>
      </c>
      <c r="Q219" s="141">
        <v>0</v>
      </c>
      <c r="R219" s="141">
        <f>Q219*H219</f>
        <v>0</v>
      </c>
      <c r="S219" s="141">
        <v>0.0002</v>
      </c>
      <c r="T219" s="142">
        <f>S219*H219</f>
        <v>0.0005200000000000001</v>
      </c>
      <c r="AR219" s="143" t="s">
        <v>314</v>
      </c>
      <c r="AT219" s="143" t="s">
        <v>138</v>
      </c>
      <c r="AU219" s="143" t="s">
        <v>87</v>
      </c>
      <c r="AY219" s="18" t="s">
        <v>135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87</v>
      </c>
      <c r="BK219" s="144">
        <f>ROUND(I219*H219,2)</f>
        <v>0</v>
      </c>
      <c r="BL219" s="18" t="s">
        <v>314</v>
      </c>
      <c r="BM219" s="143" t="s">
        <v>1619</v>
      </c>
    </row>
    <row r="220" spans="2:47" s="1" customFormat="1" ht="11.25">
      <c r="B220" s="33"/>
      <c r="D220" s="145" t="s">
        <v>145</v>
      </c>
      <c r="F220" s="146" t="s">
        <v>1620</v>
      </c>
      <c r="I220" s="147"/>
      <c r="L220" s="33"/>
      <c r="M220" s="148"/>
      <c r="T220" s="54"/>
      <c r="AT220" s="18" t="s">
        <v>145</v>
      </c>
      <c r="AU220" s="18" t="s">
        <v>87</v>
      </c>
    </row>
    <row r="221" spans="2:51" s="12" customFormat="1" ht="11.25">
      <c r="B221" s="149"/>
      <c r="D221" s="150" t="s">
        <v>147</v>
      </c>
      <c r="E221" s="151" t="s">
        <v>19</v>
      </c>
      <c r="F221" s="152" t="s">
        <v>1492</v>
      </c>
      <c r="H221" s="151" t="s">
        <v>19</v>
      </c>
      <c r="I221" s="153"/>
      <c r="L221" s="149"/>
      <c r="M221" s="154"/>
      <c r="T221" s="155"/>
      <c r="AT221" s="151" t="s">
        <v>147</v>
      </c>
      <c r="AU221" s="151" t="s">
        <v>87</v>
      </c>
      <c r="AV221" s="12" t="s">
        <v>81</v>
      </c>
      <c r="AW221" s="12" t="s">
        <v>35</v>
      </c>
      <c r="AX221" s="12" t="s">
        <v>74</v>
      </c>
      <c r="AY221" s="151" t="s">
        <v>135</v>
      </c>
    </row>
    <row r="222" spans="2:51" s="12" customFormat="1" ht="11.25">
      <c r="B222" s="149"/>
      <c r="D222" s="150" t="s">
        <v>147</v>
      </c>
      <c r="E222" s="151" t="s">
        <v>19</v>
      </c>
      <c r="F222" s="152" t="s">
        <v>1621</v>
      </c>
      <c r="H222" s="151" t="s">
        <v>19</v>
      </c>
      <c r="I222" s="153"/>
      <c r="L222" s="149"/>
      <c r="M222" s="154"/>
      <c r="T222" s="155"/>
      <c r="AT222" s="151" t="s">
        <v>147</v>
      </c>
      <c r="AU222" s="151" t="s">
        <v>87</v>
      </c>
      <c r="AV222" s="12" t="s">
        <v>81</v>
      </c>
      <c r="AW222" s="12" t="s">
        <v>35</v>
      </c>
      <c r="AX222" s="12" t="s">
        <v>74</v>
      </c>
      <c r="AY222" s="151" t="s">
        <v>135</v>
      </c>
    </row>
    <row r="223" spans="2:51" s="13" customFormat="1" ht="11.25">
      <c r="B223" s="156"/>
      <c r="D223" s="150" t="s">
        <v>147</v>
      </c>
      <c r="E223" s="157" t="s">
        <v>19</v>
      </c>
      <c r="F223" s="158" t="s">
        <v>1622</v>
      </c>
      <c r="H223" s="159">
        <v>2.6</v>
      </c>
      <c r="I223" s="160"/>
      <c r="L223" s="156"/>
      <c r="M223" s="161"/>
      <c r="T223" s="162"/>
      <c r="AT223" s="157" t="s">
        <v>147</v>
      </c>
      <c r="AU223" s="157" t="s">
        <v>87</v>
      </c>
      <c r="AV223" s="13" t="s">
        <v>87</v>
      </c>
      <c r="AW223" s="13" t="s">
        <v>35</v>
      </c>
      <c r="AX223" s="13" t="s">
        <v>74</v>
      </c>
      <c r="AY223" s="157" t="s">
        <v>135</v>
      </c>
    </row>
    <row r="224" spans="2:51" s="14" customFormat="1" ht="11.25">
      <c r="B224" s="163"/>
      <c r="D224" s="150" t="s">
        <v>147</v>
      </c>
      <c r="E224" s="164" t="s">
        <v>19</v>
      </c>
      <c r="F224" s="165" t="s">
        <v>151</v>
      </c>
      <c r="H224" s="166">
        <v>2.6</v>
      </c>
      <c r="I224" s="167"/>
      <c r="L224" s="163"/>
      <c r="M224" s="168"/>
      <c r="T224" s="169"/>
      <c r="AT224" s="164" t="s">
        <v>147</v>
      </c>
      <c r="AU224" s="164" t="s">
        <v>87</v>
      </c>
      <c r="AV224" s="14" t="s">
        <v>143</v>
      </c>
      <c r="AW224" s="14" t="s">
        <v>35</v>
      </c>
      <c r="AX224" s="14" t="s">
        <v>81</v>
      </c>
      <c r="AY224" s="164" t="s">
        <v>135</v>
      </c>
    </row>
    <row r="225" spans="2:65" s="1" customFormat="1" ht="21.75" customHeight="1">
      <c r="B225" s="33"/>
      <c r="C225" s="132" t="s">
        <v>455</v>
      </c>
      <c r="D225" s="132" t="s">
        <v>138</v>
      </c>
      <c r="E225" s="133" t="s">
        <v>1623</v>
      </c>
      <c r="F225" s="134" t="s">
        <v>1624</v>
      </c>
      <c r="G225" s="135" t="s">
        <v>486</v>
      </c>
      <c r="H225" s="136">
        <v>1</v>
      </c>
      <c r="I225" s="137"/>
      <c r="J225" s="138">
        <f>ROUND(I225*H225,2)</f>
        <v>0</v>
      </c>
      <c r="K225" s="134" t="s">
        <v>19</v>
      </c>
      <c r="L225" s="33"/>
      <c r="M225" s="139" t="s">
        <v>19</v>
      </c>
      <c r="N225" s="140" t="s">
        <v>46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314</v>
      </c>
      <c r="AT225" s="143" t="s">
        <v>138</v>
      </c>
      <c r="AU225" s="143" t="s">
        <v>87</v>
      </c>
      <c r="AY225" s="18" t="s">
        <v>135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87</v>
      </c>
      <c r="BK225" s="144">
        <f>ROUND(I225*H225,2)</f>
        <v>0</v>
      </c>
      <c r="BL225" s="18" t="s">
        <v>314</v>
      </c>
      <c r="BM225" s="143" t="s">
        <v>1625</v>
      </c>
    </row>
    <row r="226" spans="2:51" s="13" customFormat="1" ht="11.25">
      <c r="B226" s="156"/>
      <c r="D226" s="150" t="s">
        <v>147</v>
      </c>
      <c r="E226" s="157" t="s">
        <v>19</v>
      </c>
      <c r="F226" s="158" t="s">
        <v>1612</v>
      </c>
      <c r="H226" s="159">
        <v>1</v>
      </c>
      <c r="I226" s="160"/>
      <c r="L226" s="156"/>
      <c r="M226" s="161"/>
      <c r="T226" s="162"/>
      <c r="AT226" s="157" t="s">
        <v>147</v>
      </c>
      <c r="AU226" s="157" t="s">
        <v>87</v>
      </c>
      <c r="AV226" s="13" t="s">
        <v>87</v>
      </c>
      <c r="AW226" s="13" t="s">
        <v>35</v>
      </c>
      <c r="AX226" s="13" t="s">
        <v>74</v>
      </c>
      <c r="AY226" s="157" t="s">
        <v>135</v>
      </c>
    </row>
    <row r="227" spans="2:51" s="14" customFormat="1" ht="11.25">
      <c r="B227" s="163"/>
      <c r="D227" s="150" t="s">
        <v>147</v>
      </c>
      <c r="E227" s="164" t="s">
        <v>19</v>
      </c>
      <c r="F227" s="165" t="s">
        <v>151</v>
      </c>
      <c r="H227" s="166">
        <v>1</v>
      </c>
      <c r="I227" s="167"/>
      <c r="L227" s="163"/>
      <c r="M227" s="168"/>
      <c r="T227" s="169"/>
      <c r="AT227" s="164" t="s">
        <v>147</v>
      </c>
      <c r="AU227" s="164" t="s">
        <v>87</v>
      </c>
      <c r="AV227" s="14" t="s">
        <v>143</v>
      </c>
      <c r="AW227" s="14" t="s">
        <v>35</v>
      </c>
      <c r="AX227" s="14" t="s">
        <v>81</v>
      </c>
      <c r="AY227" s="164" t="s">
        <v>135</v>
      </c>
    </row>
    <row r="228" spans="2:65" s="1" customFormat="1" ht="24.2" customHeight="1">
      <c r="B228" s="33"/>
      <c r="C228" s="132" t="s">
        <v>466</v>
      </c>
      <c r="D228" s="132" t="s">
        <v>138</v>
      </c>
      <c r="E228" s="133" t="s">
        <v>1626</v>
      </c>
      <c r="F228" s="134" t="s">
        <v>1627</v>
      </c>
      <c r="G228" s="135" t="s">
        <v>744</v>
      </c>
      <c r="H228" s="188"/>
      <c r="I228" s="137"/>
      <c r="J228" s="138">
        <f>ROUND(I228*H228,2)</f>
        <v>0</v>
      </c>
      <c r="K228" s="134" t="s">
        <v>142</v>
      </c>
      <c r="L228" s="33"/>
      <c r="M228" s="139" t="s">
        <v>19</v>
      </c>
      <c r="N228" s="140" t="s">
        <v>46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314</v>
      </c>
      <c r="AT228" s="143" t="s">
        <v>138</v>
      </c>
      <c r="AU228" s="143" t="s">
        <v>87</v>
      </c>
      <c r="AY228" s="18" t="s">
        <v>135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87</v>
      </c>
      <c r="BK228" s="144">
        <f>ROUND(I228*H228,2)</f>
        <v>0</v>
      </c>
      <c r="BL228" s="18" t="s">
        <v>314</v>
      </c>
      <c r="BM228" s="143" t="s">
        <v>1628</v>
      </c>
    </row>
    <row r="229" spans="2:47" s="1" customFormat="1" ht="11.25">
      <c r="B229" s="33"/>
      <c r="D229" s="145" t="s">
        <v>145</v>
      </c>
      <c r="F229" s="146" t="s">
        <v>1629</v>
      </c>
      <c r="I229" s="147"/>
      <c r="L229" s="33"/>
      <c r="M229" s="148"/>
      <c r="T229" s="54"/>
      <c r="AT229" s="18" t="s">
        <v>145</v>
      </c>
      <c r="AU229" s="18" t="s">
        <v>87</v>
      </c>
    </row>
    <row r="230" spans="2:63" s="11" customFormat="1" ht="25.9" customHeight="1">
      <c r="B230" s="120"/>
      <c r="D230" s="121" t="s">
        <v>73</v>
      </c>
      <c r="E230" s="122" t="s">
        <v>258</v>
      </c>
      <c r="F230" s="122" t="s">
        <v>1630</v>
      </c>
      <c r="I230" s="123"/>
      <c r="J230" s="124">
        <f>BK230</f>
        <v>0</v>
      </c>
      <c r="L230" s="120"/>
      <c r="M230" s="125"/>
      <c r="P230" s="126">
        <f>P231</f>
        <v>0</v>
      </c>
      <c r="R230" s="126">
        <f>R231</f>
        <v>0</v>
      </c>
      <c r="T230" s="127">
        <f>T231</f>
        <v>0</v>
      </c>
      <c r="AR230" s="121" t="s">
        <v>136</v>
      </c>
      <c r="AT230" s="128" t="s">
        <v>73</v>
      </c>
      <c r="AU230" s="128" t="s">
        <v>74</v>
      </c>
      <c r="AY230" s="121" t="s">
        <v>135</v>
      </c>
      <c r="BK230" s="129">
        <f>BK231</f>
        <v>0</v>
      </c>
    </row>
    <row r="231" spans="2:63" s="11" customFormat="1" ht="22.9" customHeight="1">
      <c r="B231" s="120"/>
      <c r="D231" s="121" t="s">
        <v>73</v>
      </c>
      <c r="E231" s="130" t="s">
        <v>1631</v>
      </c>
      <c r="F231" s="130" t="s">
        <v>1632</v>
      </c>
      <c r="I231" s="123"/>
      <c r="J231" s="131">
        <f>BK231</f>
        <v>0</v>
      </c>
      <c r="L231" s="120"/>
      <c r="M231" s="125"/>
      <c r="P231" s="126">
        <f>SUM(P232:P234)</f>
        <v>0</v>
      </c>
      <c r="R231" s="126">
        <f>SUM(R232:R234)</f>
        <v>0</v>
      </c>
      <c r="T231" s="127">
        <f>SUM(T232:T234)</f>
        <v>0</v>
      </c>
      <c r="AR231" s="121" t="s">
        <v>136</v>
      </c>
      <c r="AT231" s="128" t="s">
        <v>73</v>
      </c>
      <c r="AU231" s="128" t="s">
        <v>81</v>
      </c>
      <c r="AY231" s="121" t="s">
        <v>135</v>
      </c>
      <c r="BK231" s="129">
        <f>SUM(BK232:BK234)</f>
        <v>0</v>
      </c>
    </row>
    <row r="232" spans="2:65" s="1" customFormat="1" ht="16.5" customHeight="1">
      <c r="B232" s="33"/>
      <c r="C232" s="132" t="s">
        <v>471</v>
      </c>
      <c r="D232" s="132" t="s">
        <v>138</v>
      </c>
      <c r="E232" s="133" t="s">
        <v>1633</v>
      </c>
      <c r="F232" s="134" t="s">
        <v>1634</v>
      </c>
      <c r="G232" s="135" t="s">
        <v>213</v>
      </c>
      <c r="H232" s="136">
        <v>103.8</v>
      </c>
      <c r="I232" s="137"/>
      <c r="J232" s="138">
        <f>ROUND(I232*H232,2)</f>
        <v>0</v>
      </c>
      <c r="K232" s="134" t="s">
        <v>19</v>
      </c>
      <c r="L232" s="33"/>
      <c r="M232" s="139" t="s">
        <v>19</v>
      </c>
      <c r="N232" s="140" t="s">
        <v>46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673</v>
      </c>
      <c r="AT232" s="143" t="s">
        <v>138</v>
      </c>
      <c r="AU232" s="143" t="s">
        <v>87</v>
      </c>
      <c r="AY232" s="18" t="s">
        <v>135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8" t="s">
        <v>87</v>
      </c>
      <c r="BK232" s="144">
        <f>ROUND(I232*H232,2)</f>
        <v>0</v>
      </c>
      <c r="BL232" s="18" t="s">
        <v>673</v>
      </c>
      <c r="BM232" s="143" t="s">
        <v>1635</v>
      </c>
    </row>
    <row r="233" spans="2:51" s="13" customFormat="1" ht="11.25">
      <c r="B233" s="156"/>
      <c r="D233" s="150" t="s">
        <v>147</v>
      </c>
      <c r="E233" s="157" t="s">
        <v>19</v>
      </c>
      <c r="F233" s="158" t="s">
        <v>1636</v>
      </c>
      <c r="H233" s="159">
        <v>103.8</v>
      </c>
      <c r="I233" s="160"/>
      <c r="L233" s="156"/>
      <c r="M233" s="161"/>
      <c r="T233" s="162"/>
      <c r="AT233" s="157" t="s">
        <v>147</v>
      </c>
      <c r="AU233" s="157" t="s">
        <v>87</v>
      </c>
      <c r="AV233" s="13" t="s">
        <v>87</v>
      </c>
      <c r="AW233" s="13" t="s">
        <v>35</v>
      </c>
      <c r="AX233" s="13" t="s">
        <v>74</v>
      </c>
      <c r="AY233" s="157" t="s">
        <v>135</v>
      </c>
    </row>
    <row r="234" spans="2:51" s="14" customFormat="1" ht="11.25">
      <c r="B234" s="163"/>
      <c r="D234" s="150" t="s">
        <v>147</v>
      </c>
      <c r="E234" s="164" t="s">
        <v>19</v>
      </c>
      <c r="F234" s="165" t="s">
        <v>151</v>
      </c>
      <c r="H234" s="166">
        <v>103.8</v>
      </c>
      <c r="I234" s="167"/>
      <c r="L234" s="163"/>
      <c r="M234" s="192"/>
      <c r="N234" s="193"/>
      <c r="O234" s="193"/>
      <c r="P234" s="193"/>
      <c r="Q234" s="193"/>
      <c r="R234" s="193"/>
      <c r="S234" s="193"/>
      <c r="T234" s="194"/>
      <c r="AT234" s="164" t="s">
        <v>147</v>
      </c>
      <c r="AU234" s="164" t="s">
        <v>87</v>
      </c>
      <c r="AV234" s="14" t="s">
        <v>143</v>
      </c>
      <c r="AW234" s="14" t="s">
        <v>35</v>
      </c>
      <c r="AX234" s="14" t="s">
        <v>81</v>
      </c>
      <c r="AY234" s="164" t="s">
        <v>135</v>
      </c>
    </row>
    <row r="235" spans="2:12" s="1" customFormat="1" ht="6.95" customHeight="1"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33"/>
    </row>
  </sheetData>
  <sheetProtection algorithmName="SHA-512" hashValue="+OpCsRbxRcM7+JjsvSRZwVOeF137ga5+1WLlPW7cFJ7YvJv+s8RzwPvgEquzWAHkk1ReMYI/MZL5koXJDrSoPQ==" saltValue="2T/gYRj6PH8O21pAlrSAEwFaHjIPRmAZ8ThvKcfZa2vAULn0PoH3xVQcu41ECL8UKhdzypD9imIBnU66WCfXqQ==" spinCount="100000" sheet="1" objects="1" scenarios="1" formatColumns="0" formatRows="0" autoFilter="0"/>
  <autoFilter ref="C96:K234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113106121"/>
    <hyperlink ref="F108" r:id="rId2" display="https://podminky.urs.cz/item/CS_URS_2023_01/131213701"/>
    <hyperlink ref="F113" r:id="rId3" display="https://podminky.urs.cz/item/CS_URS_2023_01/132212331"/>
    <hyperlink ref="F119" r:id="rId4" display="https://podminky.urs.cz/item/CS_URS_2023_01/132212121"/>
    <hyperlink ref="F125" r:id="rId5" display="https://podminky.urs.cz/item/CS_URS_2023_01/174111101"/>
    <hyperlink ref="F130" r:id="rId6" display="https://podminky.urs.cz/item/CS_URS_2023_01/167151101"/>
    <hyperlink ref="F134" r:id="rId7" display="https://podminky.urs.cz/item/CS_URS_2023_01/162751117"/>
    <hyperlink ref="F136" r:id="rId8" display="https://podminky.urs.cz/item/CS_URS_2023_01/171201221"/>
    <hyperlink ref="F139" r:id="rId9" display="https://podminky.urs.cz/item/CS_URS_2023_01/181912111"/>
    <hyperlink ref="F144" r:id="rId10" display="https://podminky.urs.cz/item/CS_URS_2023_01/181411131"/>
    <hyperlink ref="F149" r:id="rId11" display="https://podminky.urs.cz/item/CS_URS_2023_01/564710001"/>
    <hyperlink ref="F153" r:id="rId12" display="https://podminky.urs.cz/item/CS_URS_2023_01/564730101"/>
    <hyperlink ref="F170" r:id="rId13" display="https://podminky.urs.cz/item/CS_URS_2023_01/637111111"/>
    <hyperlink ref="F175" r:id="rId14" display="https://podminky.urs.cz/item/CS_URS_2023_01/637211134"/>
    <hyperlink ref="F181" r:id="rId15" display="https://podminky.urs.cz/item/CS_URS_2023_01/965081213"/>
    <hyperlink ref="F188" r:id="rId16" display="https://podminky.urs.cz/item/CS_URS_2023_01/997013211"/>
    <hyperlink ref="F190" r:id="rId17" display="https://podminky.urs.cz/item/CS_URS_2023_01/997013501"/>
    <hyperlink ref="F192" r:id="rId18" display="https://podminky.urs.cz/item/CS_URS_2023_01/997013509"/>
    <hyperlink ref="F197" r:id="rId19" display="https://podminky.urs.cz/item/CS_URS_2023_01/997013601"/>
    <hyperlink ref="F200" r:id="rId20" display="https://podminky.urs.cz/item/CS_URS_2023_01/998223011"/>
    <hyperlink ref="F204" r:id="rId21" display="https://podminky.urs.cz/item/CS_URS_2023_01/721242804"/>
    <hyperlink ref="F217" r:id="rId22" display="https://podminky.urs.cz/item/CS_URS_2023_01/998721201"/>
    <hyperlink ref="F220" r:id="rId23" display="https://podminky.urs.cz/item/CS_URS_2023_01/767531821"/>
    <hyperlink ref="F229" r:id="rId24" display="https://podminky.urs.cz/item/CS_URS_2023_01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99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1" t="str">
        <f>'Rekapitulace stavby'!K6</f>
        <v>BD Severní I 2914/2 - snížení energetické náročnosti budovy - revize 01</v>
      </c>
      <c r="F7" s="322"/>
      <c r="G7" s="322"/>
      <c r="H7" s="322"/>
      <c r="L7" s="21"/>
    </row>
    <row r="8" spans="2:12" s="1" customFormat="1" ht="12" customHeight="1">
      <c r="B8" s="33"/>
      <c r="D8" s="28" t="s">
        <v>100</v>
      </c>
      <c r="L8" s="33"/>
    </row>
    <row r="9" spans="2:12" s="1" customFormat="1" ht="16.5" customHeight="1">
      <c r="B9" s="33"/>
      <c r="E9" s="280" t="s">
        <v>1637</v>
      </c>
      <c r="F9" s="323"/>
      <c r="G9" s="323"/>
      <c r="H9" s="32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13. 5. 2024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30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4" t="str">
        <f>'Rekapitulace stavby'!E14</f>
        <v>Vyplň údaj</v>
      </c>
      <c r="F18" s="305"/>
      <c r="G18" s="305"/>
      <c r="H18" s="305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32</v>
      </c>
      <c r="I20" s="28" t="s">
        <v>26</v>
      </c>
      <c r="J20" s="26" t="s">
        <v>33</v>
      </c>
      <c r="L20" s="33"/>
    </row>
    <row r="21" spans="2:12" s="1" customFormat="1" ht="18" customHeight="1">
      <c r="B21" s="33"/>
      <c r="E21" s="26" t="s">
        <v>34</v>
      </c>
      <c r="I21" s="28" t="s">
        <v>29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36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47.25" customHeight="1">
      <c r="B27" s="92"/>
      <c r="E27" s="310" t="s">
        <v>39</v>
      </c>
      <c r="F27" s="310"/>
      <c r="G27" s="310"/>
      <c r="H27" s="310"/>
      <c r="L27" s="92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3" t="s">
        <v>40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84">
        <f>ROUND((SUM(BE85:BE102)),2)</f>
        <v>0</v>
      </c>
      <c r="I33" s="94">
        <v>0.21</v>
      </c>
      <c r="J33" s="84">
        <f>ROUND(((SUM(BE85:BE102))*I33),2)</f>
        <v>0</v>
      </c>
      <c r="L33" s="33"/>
    </row>
    <row r="34" spans="2:12" s="1" customFormat="1" ht="14.45" customHeight="1">
      <c r="B34" s="33"/>
      <c r="E34" s="28" t="s">
        <v>46</v>
      </c>
      <c r="F34" s="84">
        <f>ROUND((SUM(BF85:BF102)),2)</f>
        <v>0</v>
      </c>
      <c r="I34" s="94">
        <v>0.12</v>
      </c>
      <c r="J34" s="84">
        <f>ROUND(((SUM(BF85:BF102))*I34),2)</f>
        <v>0</v>
      </c>
      <c r="L34" s="33"/>
    </row>
    <row r="35" spans="2:12" s="1" customFormat="1" ht="14.45" customHeight="1" hidden="1">
      <c r="B35" s="33"/>
      <c r="E35" s="28" t="s">
        <v>47</v>
      </c>
      <c r="F35" s="84">
        <f>ROUND((SUM(BG85:BG102)),2)</f>
        <v>0</v>
      </c>
      <c r="I35" s="94">
        <v>0.21</v>
      </c>
      <c r="J35" s="84">
        <f>0</f>
        <v>0</v>
      </c>
      <c r="L35" s="33"/>
    </row>
    <row r="36" spans="2:12" s="1" customFormat="1" ht="14.45" customHeight="1" hidden="1">
      <c r="B36" s="33"/>
      <c r="E36" s="28" t="s">
        <v>48</v>
      </c>
      <c r="F36" s="84">
        <f>ROUND((SUM(BH85:BH102)),2)</f>
        <v>0</v>
      </c>
      <c r="I36" s="94">
        <v>0.12</v>
      </c>
      <c r="J36" s="84">
        <f>0</f>
        <v>0</v>
      </c>
      <c r="L36" s="33"/>
    </row>
    <row r="37" spans="2:12" s="1" customFormat="1" ht="14.45" customHeight="1" hidden="1">
      <c r="B37" s="33"/>
      <c r="E37" s="28" t="s">
        <v>49</v>
      </c>
      <c r="F37" s="84">
        <f>ROUND((SUM(BI85:BI102)),2)</f>
        <v>0</v>
      </c>
      <c r="I37" s="94">
        <v>0</v>
      </c>
      <c r="J37" s="84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50</v>
      </c>
      <c r="E39" s="55"/>
      <c r="F39" s="55"/>
      <c r="G39" s="97" t="s">
        <v>51</v>
      </c>
      <c r="H39" s="98" t="s">
        <v>52</v>
      </c>
      <c r="I39" s="55"/>
      <c r="J39" s="99">
        <f>SUM(J30:J37)</f>
        <v>0</v>
      </c>
      <c r="K39" s="100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21" t="str">
        <f>E7</f>
        <v>BD Severní I 2914/2 - snížení energetické náročnosti budovy - revize 01</v>
      </c>
      <c r="F48" s="322"/>
      <c r="G48" s="322"/>
      <c r="H48" s="322"/>
      <c r="L48" s="33"/>
    </row>
    <row r="49" spans="2:12" s="1" customFormat="1" ht="12" customHeight="1">
      <c r="B49" s="33"/>
      <c r="C49" s="28" t="s">
        <v>100</v>
      </c>
      <c r="L49" s="33"/>
    </row>
    <row r="50" spans="2:12" s="1" customFormat="1" ht="16.5" customHeight="1">
      <c r="B50" s="33"/>
      <c r="E50" s="280" t="str">
        <f>E9</f>
        <v>VRN - Vedlejší rozpočtové náklady</v>
      </c>
      <c r="F50" s="323"/>
      <c r="G50" s="323"/>
      <c r="H50" s="32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k.ú. Záběhlice, č.par. 3049/8, 3049/45</v>
      </c>
      <c r="I52" s="28" t="s">
        <v>23</v>
      </c>
      <c r="J52" s="50" t="str">
        <f>IF(J12="","",J12)</f>
        <v>13. 5. 2024</v>
      </c>
      <c r="L52" s="33"/>
    </row>
    <row r="53" spans="2:12" s="1" customFormat="1" ht="6.95" customHeight="1">
      <c r="B53" s="33"/>
      <c r="L53" s="33"/>
    </row>
    <row r="54" spans="2:12" s="1" customFormat="1" ht="25.7" customHeight="1">
      <c r="B54" s="33"/>
      <c r="C54" s="28" t="s">
        <v>25</v>
      </c>
      <c r="F54" s="26" t="str">
        <f>E15</f>
        <v>MČ Praha 4</v>
      </c>
      <c r="I54" s="28" t="s">
        <v>32</v>
      </c>
      <c r="J54" s="31" t="str">
        <f>E21</f>
        <v>Architektonická kancelář Křivka s.r.o.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Vyplň údaj</v>
      </c>
      <c r="I55" s="28" t="s">
        <v>36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105</v>
      </c>
      <c r="D57" s="95"/>
      <c r="E57" s="95"/>
      <c r="F57" s="95"/>
      <c r="G57" s="95"/>
      <c r="H57" s="95"/>
      <c r="I57" s="95"/>
      <c r="J57" s="102" t="s">
        <v>106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72</v>
      </c>
      <c r="J59" s="64">
        <f>J85</f>
        <v>0</v>
      </c>
      <c r="L59" s="33"/>
      <c r="AU59" s="18" t="s">
        <v>107</v>
      </c>
    </row>
    <row r="60" spans="2:12" s="8" customFormat="1" ht="24.95" customHeight="1">
      <c r="B60" s="104"/>
      <c r="D60" s="105" t="s">
        <v>1637</v>
      </c>
      <c r="E60" s="106"/>
      <c r="F60" s="106"/>
      <c r="G60" s="106"/>
      <c r="H60" s="106"/>
      <c r="I60" s="106"/>
      <c r="J60" s="107">
        <f>J86</f>
        <v>0</v>
      </c>
      <c r="L60" s="104"/>
    </row>
    <row r="61" spans="2:12" s="9" customFormat="1" ht="19.9" customHeight="1">
      <c r="B61" s="108"/>
      <c r="D61" s="109" t="s">
        <v>1638</v>
      </c>
      <c r="E61" s="110"/>
      <c r="F61" s="110"/>
      <c r="G61" s="110"/>
      <c r="H61" s="110"/>
      <c r="I61" s="110"/>
      <c r="J61" s="111">
        <f>J87</f>
        <v>0</v>
      </c>
      <c r="L61" s="108"/>
    </row>
    <row r="62" spans="2:12" s="9" customFormat="1" ht="19.9" customHeight="1">
      <c r="B62" s="108"/>
      <c r="D62" s="109" t="s">
        <v>1639</v>
      </c>
      <c r="E62" s="110"/>
      <c r="F62" s="110"/>
      <c r="G62" s="110"/>
      <c r="H62" s="110"/>
      <c r="I62" s="110"/>
      <c r="J62" s="111">
        <f>J90</f>
        <v>0</v>
      </c>
      <c r="L62" s="108"/>
    </row>
    <row r="63" spans="2:12" s="9" customFormat="1" ht="19.9" customHeight="1">
      <c r="B63" s="108"/>
      <c r="D63" s="109" t="s">
        <v>1640</v>
      </c>
      <c r="E63" s="110"/>
      <c r="F63" s="110"/>
      <c r="G63" s="110"/>
      <c r="H63" s="110"/>
      <c r="I63" s="110"/>
      <c r="J63" s="111">
        <f>J94</f>
        <v>0</v>
      </c>
      <c r="L63" s="108"/>
    </row>
    <row r="64" spans="2:12" s="9" customFormat="1" ht="19.9" customHeight="1">
      <c r="B64" s="108"/>
      <c r="D64" s="109" t="s">
        <v>1641</v>
      </c>
      <c r="E64" s="110"/>
      <c r="F64" s="110"/>
      <c r="G64" s="110"/>
      <c r="H64" s="110"/>
      <c r="I64" s="110"/>
      <c r="J64" s="111">
        <f>J97</f>
        <v>0</v>
      </c>
      <c r="L64" s="108"/>
    </row>
    <row r="65" spans="2:12" s="9" customFormat="1" ht="19.9" customHeight="1">
      <c r="B65" s="108"/>
      <c r="D65" s="109" t="s">
        <v>1642</v>
      </c>
      <c r="E65" s="110"/>
      <c r="F65" s="110"/>
      <c r="G65" s="110"/>
      <c r="H65" s="110"/>
      <c r="I65" s="110"/>
      <c r="J65" s="111">
        <f>J100</f>
        <v>0</v>
      </c>
      <c r="L65" s="108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120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1" t="str">
        <f>E7</f>
        <v>BD Severní I 2914/2 - snížení energetické náročnosti budovy - revize 01</v>
      </c>
      <c r="F75" s="322"/>
      <c r="G75" s="322"/>
      <c r="H75" s="322"/>
      <c r="L75" s="33"/>
    </row>
    <row r="76" spans="2:12" s="1" customFormat="1" ht="12" customHeight="1">
      <c r="B76" s="33"/>
      <c r="C76" s="28" t="s">
        <v>100</v>
      </c>
      <c r="L76" s="33"/>
    </row>
    <row r="77" spans="2:12" s="1" customFormat="1" ht="16.5" customHeight="1">
      <c r="B77" s="33"/>
      <c r="E77" s="280" t="str">
        <f>E9</f>
        <v>VRN - Vedlejší rozpočtové náklady</v>
      </c>
      <c r="F77" s="323"/>
      <c r="G77" s="323"/>
      <c r="H77" s="323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k.ú. Záběhlice, č.par. 3049/8, 3049/45</v>
      </c>
      <c r="I79" s="28" t="s">
        <v>23</v>
      </c>
      <c r="J79" s="50" t="str">
        <f>IF(J12="","",J12)</f>
        <v>13. 5. 2024</v>
      </c>
      <c r="L79" s="33"/>
    </row>
    <row r="80" spans="2:12" s="1" customFormat="1" ht="6.95" customHeight="1">
      <c r="B80" s="33"/>
      <c r="L80" s="33"/>
    </row>
    <row r="81" spans="2:12" s="1" customFormat="1" ht="25.7" customHeight="1">
      <c r="B81" s="33"/>
      <c r="C81" s="28" t="s">
        <v>25</v>
      </c>
      <c r="F81" s="26" t="str">
        <f>E15</f>
        <v>MČ Praha 4</v>
      </c>
      <c r="I81" s="28" t="s">
        <v>32</v>
      </c>
      <c r="J81" s="31" t="str">
        <f>E21</f>
        <v>Architektonická kancelář Křivka s.r.o.</v>
      </c>
      <c r="L81" s="33"/>
    </row>
    <row r="82" spans="2:12" s="1" customFormat="1" ht="15.2" customHeight="1">
      <c r="B82" s="33"/>
      <c r="C82" s="28" t="s">
        <v>30</v>
      </c>
      <c r="F82" s="26" t="str">
        <f>IF(E18="","",E18)</f>
        <v>Vyplň údaj</v>
      </c>
      <c r="I82" s="28" t="s">
        <v>36</v>
      </c>
      <c r="J82" s="31" t="str">
        <f>E24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12"/>
      <c r="C84" s="113" t="s">
        <v>121</v>
      </c>
      <c r="D84" s="114" t="s">
        <v>59</v>
      </c>
      <c r="E84" s="114" t="s">
        <v>55</v>
      </c>
      <c r="F84" s="114" t="s">
        <v>56</v>
      </c>
      <c r="G84" s="114" t="s">
        <v>122</v>
      </c>
      <c r="H84" s="114" t="s">
        <v>123</v>
      </c>
      <c r="I84" s="114" t="s">
        <v>124</v>
      </c>
      <c r="J84" s="114" t="s">
        <v>106</v>
      </c>
      <c r="K84" s="115" t="s">
        <v>125</v>
      </c>
      <c r="L84" s="112"/>
      <c r="M84" s="57" t="s">
        <v>19</v>
      </c>
      <c r="N84" s="58" t="s">
        <v>44</v>
      </c>
      <c r="O84" s="58" t="s">
        <v>126</v>
      </c>
      <c r="P84" s="58" t="s">
        <v>127</v>
      </c>
      <c r="Q84" s="58" t="s">
        <v>128</v>
      </c>
      <c r="R84" s="58" t="s">
        <v>129</v>
      </c>
      <c r="S84" s="58" t="s">
        <v>130</v>
      </c>
      <c r="T84" s="59" t="s">
        <v>131</v>
      </c>
    </row>
    <row r="85" spans="2:63" s="1" customFormat="1" ht="22.9" customHeight="1">
      <c r="B85" s="33"/>
      <c r="C85" s="62" t="s">
        <v>132</v>
      </c>
      <c r="J85" s="116">
        <f>BK85</f>
        <v>0</v>
      </c>
      <c r="L85" s="33"/>
      <c r="M85" s="60"/>
      <c r="N85" s="51"/>
      <c r="O85" s="51"/>
      <c r="P85" s="117">
        <f>P86</f>
        <v>0</v>
      </c>
      <c r="Q85" s="51"/>
      <c r="R85" s="117">
        <f>R86</f>
        <v>0</v>
      </c>
      <c r="S85" s="51"/>
      <c r="T85" s="118">
        <f>T86</f>
        <v>0</v>
      </c>
      <c r="AT85" s="18" t="s">
        <v>73</v>
      </c>
      <c r="AU85" s="18" t="s">
        <v>107</v>
      </c>
      <c r="BK85" s="119">
        <f>BK86</f>
        <v>0</v>
      </c>
    </row>
    <row r="86" spans="2:63" s="11" customFormat="1" ht="25.9" customHeight="1">
      <c r="B86" s="120"/>
      <c r="D86" s="121" t="s">
        <v>73</v>
      </c>
      <c r="E86" s="122" t="s">
        <v>95</v>
      </c>
      <c r="F86" s="122" t="s">
        <v>96</v>
      </c>
      <c r="I86" s="123"/>
      <c r="J86" s="124">
        <f>BK86</f>
        <v>0</v>
      </c>
      <c r="L86" s="120"/>
      <c r="M86" s="125"/>
      <c r="P86" s="126">
        <f>P87+P90+P94+P97+P100</f>
        <v>0</v>
      </c>
      <c r="R86" s="126">
        <f>R87+R90+R94+R97+R100</f>
        <v>0</v>
      </c>
      <c r="T86" s="127">
        <f>T87+T90+T94+T97+T100</f>
        <v>0</v>
      </c>
      <c r="AR86" s="121" t="s">
        <v>221</v>
      </c>
      <c r="AT86" s="128" t="s">
        <v>73</v>
      </c>
      <c r="AU86" s="128" t="s">
        <v>74</v>
      </c>
      <c r="AY86" s="121" t="s">
        <v>135</v>
      </c>
      <c r="BK86" s="129">
        <f>BK87+BK90+BK94+BK97+BK100</f>
        <v>0</v>
      </c>
    </row>
    <row r="87" spans="2:63" s="11" customFormat="1" ht="22.9" customHeight="1">
      <c r="B87" s="120"/>
      <c r="D87" s="121" t="s">
        <v>73</v>
      </c>
      <c r="E87" s="130" t="s">
        <v>1643</v>
      </c>
      <c r="F87" s="130" t="s">
        <v>1644</v>
      </c>
      <c r="I87" s="123"/>
      <c r="J87" s="131">
        <f>BK87</f>
        <v>0</v>
      </c>
      <c r="L87" s="120"/>
      <c r="M87" s="125"/>
      <c r="P87" s="126">
        <f>SUM(P88:P89)</f>
        <v>0</v>
      </c>
      <c r="R87" s="126">
        <f>SUM(R88:R89)</f>
        <v>0</v>
      </c>
      <c r="T87" s="127">
        <f>SUM(T88:T89)</f>
        <v>0</v>
      </c>
      <c r="AR87" s="121" t="s">
        <v>221</v>
      </c>
      <c r="AT87" s="128" t="s">
        <v>73</v>
      </c>
      <c r="AU87" s="128" t="s">
        <v>81</v>
      </c>
      <c r="AY87" s="121" t="s">
        <v>135</v>
      </c>
      <c r="BK87" s="129">
        <f>SUM(BK88:BK89)</f>
        <v>0</v>
      </c>
    </row>
    <row r="88" spans="2:65" s="1" customFormat="1" ht="16.5" customHeight="1">
      <c r="B88" s="33"/>
      <c r="C88" s="132" t="s">
        <v>81</v>
      </c>
      <c r="D88" s="132" t="s">
        <v>138</v>
      </c>
      <c r="E88" s="133" t="s">
        <v>1645</v>
      </c>
      <c r="F88" s="134" t="s">
        <v>1646</v>
      </c>
      <c r="G88" s="135" t="s">
        <v>1647</v>
      </c>
      <c r="H88" s="136">
        <v>1</v>
      </c>
      <c r="I88" s="137"/>
      <c r="J88" s="138">
        <f>ROUND(I88*H88,2)</f>
        <v>0</v>
      </c>
      <c r="K88" s="134" t="s">
        <v>142</v>
      </c>
      <c r="L88" s="33"/>
      <c r="M88" s="139" t="s">
        <v>19</v>
      </c>
      <c r="N88" s="140" t="s">
        <v>46</v>
      </c>
      <c r="P88" s="141">
        <f>O88*H88</f>
        <v>0</v>
      </c>
      <c r="Q88" s="141">
        <v>0</v>
      </c>
      <c r="R88" s="141">
        <f>Q88*H88</f>
        <v>0</v>
      </c>
      <c r="S88" s="141">
        <v>0</v>
      </c>
      <c r="T88" s="142">
        <f>S88*H88</f>
        <v>0</v>
      </c>
      <c r="AR88" s="143" t="s">
        <v>1648</v>
      </c>
      <c r="AT88" s="143" t="s">
        <v>138</v>
      </c>
      <c r="AU88" s="143" t="s">
        <v>87</v>
      </c>
      <c r="AY88" s="18" t="s">
        <v>135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8" t="s">
        <v>87</v>
      </c>
      <c r="BK88" s="144">
        <f>ROUND(I88*H88,2)</f>
        <v>0</v>
      </c>
      <c r="BL88" s="18" t="s">
        <v>1648</v>
      </c>
      <c r="BM88" s="143" t="s">
        <v>1649</v>
      </c>
    </row>
    <row r="89" spans="2:47" s="1" customFormat="1" ht="11.25">
      <c r="B89" s="33"/>
      <c r="D89" s="145" t="s">
        <v>145</v>
      </c>
      <c r="F89" s="146" t="s">
        <v>1650</v>
      </c>
      <c r="I89" s="147"/>
      <c r="L89" s="33"/>
      <c r="M89" s="148"/>
      <c r="T89" s="54"/>
      <c r="AT89" s="18" t="s">
        <v>145</v>
      </c>
      <c r="AU89" s="18" t="s">
        <v>87</v>
      </c>
    </row>
    <row r="90" spans="2:63" s="11" customFormat="1" ht="22.9" customHeight="1">
      <c r="B90" s="120"/>
      <c r="D90" s="121" t="s">
        <v>73</v>
      </c>
      <c r="E90" s="130" t="s">
        <v>1651</v>
      </c>
      <c r="F90" s="130" t="s">
        <v>1652</v>
      </c>
      <c r="I90" s="123"/>
      <c r="J90" s="131">
        <f>BK90</f>
        <v>0</v>
      </c>
      <c r="L90" s="120"/>
      <c r="M90" s="125"/>
      <c r="P90" s="126">
        <f>SUM(P91:P93)</f>
        <v>0</v>
      </c>
      <c r="R90" s="126">
        <f>SUM(R91:R93)</f>
        <v>0</v>
      </c>
      <c r="T90" s="127">
        <f>SUM(T91:T93)</f>
        <v>0</v>
      </c>
      <c r="AR90" s="121" t="s">
        <v>221</v>
      </c>
      <c r="AT90" s="128" t="s">
        <v>73</v>
      </c>
      <c r="AU90" s="128" t="s">
        <v>81</v>
      </c>
      <c r="AY90" s="121" t="s">
        <v>135</v>
      </c>
      <c r="BK90" s="129">
        <f>SUM(BK91:BK93)</f>
        <v>0</v>
      </c>
    </row>
    <row r="91" spans="2:65" s="1" customFormat="1" ht="16.5" customHeight="1">
      <c r="B91" s="33"/>
      <c r="C91" s="132" t="s">
        <v>87</v>
      </c>
      <c r="D91" s="132" t="s">
        <v>138</v>
      </c>
      <c r="E91" s="133" t="s">
        <v>1653</v>
      </c>
      <c r="F91" s="134" t="s">
        <v>1652</v>
      </c>
      <c r="G91" s="135" t="s">
        <v>1647</v>
      </c>
      <c r="H91" s="136">
        <v>1</v>
      </c>
      <c r="I91" s="137"/>
      <c r="J91" s="138">
        <f>ROUND(I91*H91,2)</f>
        <v>0</v>
      </c>
      <c r="K91" s="134" t="s">
        <v>142</v>
      </c>
      <c r="L91" s="33"/>
      <c r="M91" s="139" t="s">
        <v>19</v>
      </c>
      <c r="N91" s="140" t="s">
        <v>46</v>
      </c>
      <c r="P91" s="141">
        <f>O91*H91</f>
        <v>0</v>
      </c>
      <c r="Q91" s="141">
        <v>0</v>
      </c>
      <c r="R91" s="141">
        <f>Q91*H91</f>
        <v>0</v>
      </c>
      <c r="S91" s="141">
        <v>0</v>
      </c>
      <c r="T91" s="142">
        <f>S91*H91</f>
        <v>0</v>
      </c>
      <c r="AR91" s="143" t="s">
        <v>1648</v>
      </c>
      <c r="AT91" s="143" t="s">
        <v>138</v>
      </c>
      <c r="AU91" s="143" t="s">
        <v>87</v>
      </c>
      <c r="AY91" s="18" t="s">
        <v>135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8" t="s">
        <v>87</v>
      </c>
      <c r="BK91" s="144">
        <f>ROUND(I91*H91,2)</f>
        <v>0</v>
      </c>
      <c r="BL91" s="18" t="s">
        <v>1648</v>
      </c>
      <c r="BM91" s="143" t="s">
        <v>1654</v>
      </c>
    </row>
    <row r="92" spans="2:47" s="1" customFormat="1" ht="11.25">
      <c r="B92" s="33"/>
      <c r="D92" s="145" t="s">
        <v>145</v>
      </c>
      <c r="F92" s="146" t="s">
        <v>1655</v>
      </c>
      <c r="I92" s="147"/>
      <c r="L92" s="33"/>
      <c r="M92" s="148"/>
      <c r="T92" s="54"/>
      <c r="AT92" s="18" t="s">
        <v>145</v>
      </c>
      <c r="AU92" s="18" t="s">
        <v>87</v>
      </c>
    </row>
    <row r="93" spans="2:65" s="1" customFormat="1" ht="16.5" customHeight="1">
      <c r="B93" s="33"/>
      <c r="C93" s="132" t="s">
        <v>136</v>
      </c>
      <c r="D93" s="132" t="s">
        <v>138</v>
      </c>
      <c r="E93" s="133" t="s">
        <v>1656</v>
      </c>
      <c r="F93" s="134" t="s">
        <v>1657</v>
      </c>
      <c r="G93" s="135" t="s">
        <v>1647</v>
      </c>
      <c r="H93" s="136">
        <v>1</v>
      </c>
      <c r="I93" s="137"/>
      <c r="J93" s="138">
        <f>ROUND(I93*H93,2)</f>
        <v>0</v>
      </c>
      <c r="K93" s="134" t="s">
        <v>19</v>
      </c>
      <c r="L93" s="33"/>
      <c r="M93" s="139" t="s">
        <v>19</v>
      </c>
      <c r="N93" s="140" t="s">
        <v>46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1648</v>
      </c>
      <c r="AT93" s="143" t="s">
        <v>138</v>
      </c>
      <c r="AU93" s="143" t="s">
        <v>87</v>
      </c>
      <c r="AY93" s="18" t="s">
        <v>135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8" t="s">
        <v>87</v>
      </c>
      <c r="BK93" s="144">
        <f>ROUND(I93*H93,2)</f>
        <v>0</v>
      </c>
      <c r="BL93" s="18" t="s">
        <v>1648</v>
      </c>
      <c r="BM93" s="143" t="s">
        <v>1658</v>
      </c>
    </row>
    <row r="94" spans="2:63" s="11" customFormat="1" ht="22.9" customHeight="1">
      <c r="B94" s="120"/>
      <c r="D94" s="121" t="s">
        <v>73</v>
      </c>
      <c r="E94" s="130" t="s">
        <v>1659</v>
      </c>
      <c r="F94" s="130" t="s">
        <v>1660</v>
      </c>
      <c r="I94" s="123"/>
      <c r="J94" s="131">
        <f>BK94</f>
        <v>0</v>
      </c>
      <c r="L94" s="120"/>
      <c r="M94" s="125"/>
      <c r="P94" s="126">
        <f>SUM(P95:P96)</f>
        <v>0</v>
      </c>
      <c r="R94" s="126">
        <f>SUM(R95:R96)</f>
        <v>0</v>
      </c>
      <c r="T94" s="127">
        <f>SUM(T95:T96)</f>
        <v>0</v>
      </c>
      <c r="AR94" s="121" t="s">
        <v>221</v>
      </c>
      <c r="AT94" s="128" t="s">
        <v>73</v>
      </c>
      <c r="AU94" s="128" t="s">
        <v>81</v>
      </c>
      <c r="AY94" s="121" t="s">
        <v>135</v>
      </c>
      <c r="BK94" s="129">
        <f>SUM(BK95:BK96)</f>
        <v>0</v>
      </c>
    </row>
    <row r="95" spans="2:65" s="1" customFormat="1" ht="16.5" customHeight="1">
      <c r="B95" s="33"/>
      <c r="C95" s="132" t="s">
        <v>143</v>
      </c>
      <c r="D95" s="132" t="s">
        <v>138</v>
      </c>
      <c r="E95" s="133" t="s">
        <v>1661</v>
      </c>
      <c r="F95" s="134" t="s">
        <v>1662</v>
      </c>
      <c r="G95" s="135" t="s">
        <v>1647</v>
      </c>
      <c r="H95" s="136">
        <v>1</v>
      </c>
      <c r="I95" s="137"/>
      <c r="J95" s="138">
        <f>ROUND(I95*H95,2)</f>
        <v>0</v>
      </c>
      <c r="K95" s="134" t="s">
        <v>142</v>
      </c>
      <c r="L95" s="33"/>
      <c r="M95" s="139" t="s">
        <v>19</v>
      </c>
      <c r="N95" s="140" t="s">
        <v>46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1648</v>
      </c>
      <c r="AT95" s="143" t="s">
        <v>138</v>
      </c>
      <c r="AU95" s="143" t="s">
        <v>87</v>
      </c>
      <c r="AY95" s="18" t="s">
        <v>135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8" t="s">
        <v>87</v>
      </c>
      <c r="BK95" s="144">
        <f>ROUND(I95*H95,2)</f>
        <v>0</v>
      </c>
      <c r="BL95" s="18" t="s">
        <v>1648</v>
      </c>
      <c r="BM95" s="143" t="s">
        <v>1663</v>
      </c>
    </row>
    <row r="96" spans="2:47" s="1" customFormat="1" ht="11.25">
      <c r="B96" s="33"/>
      <c r="D96" s="145" t="s">
        <v>145</v>
      </c>
      <c r="F96" s="146" t="s">
        <v>1664</v>
      </c>
      <c r="I96" s="147"/>
      <c r="L96" s="33"/>
      <c r="M96" s="148"/>
      <c r="T96" s="54"/>
      <c r="AT96" s="18" t="s">
        <v>145</v>
      </c>
      <c r="AU96" s="18" t="s">
        <v>87</v>
      </c>
    </row>
    <row r="97" spans="2:63" s="11" customFormat="1" ht="22.9" customHeight="1">
      <c r="B97" s="120"/>
      <c r="D97" s="121" t="s">
        <v>73</v>
      </c>
      <c r="E97" s="130" t="s">
        <v>1665</v>
      </c>
      <c r="F97" s="130" t="s">
        <v>1666</v>
      </c>
      <c r="I97" s="123"/>
      <c r="J97" s="131">
        <f>BK97</f>
        <v>0</v>
      </c>
      <c r="L97" s="120"/>
      <c r="M97" s="125"/>
      <c r="P97" s="126">
        <f>SUM(P98:P99)</f>
        <v>0</v>
      </c>
      <c r="R97" s="126">
        <f>SUM(R98:R99)</f>
        <v>0</v>
      </c>
      <c r="T97" s="127">
        <f>SUM(T98:T99)</f>
        <v>0</v>
      </c>
      <c r="AR97" s="121" t="s">
        <v>221</v>
      </c>
      <c r="AT97" s="128" t="s">
        <v>73</v>
      </c>
      <c r="AU97" s="128" t="s">
        <v>81</v>
      </c>
      <c r="AY97" s="121" t="s">
        <v>135</v>
      </c>
      <c r="BK97" s="129">
        <f>SUM(BK98:BK99)</f>
        <v>0</v>
      </c>
    </row>
    <row r="98" spans="2:65" s="1" customFormat="1" ht="16.5" customHeight="1">
      <c r="B98" s="33"/>
      <c r="C98" s="132" t="s">
        <v>221</v>
      </c>
      <c r="D98" s="132" t="s">
        <v>138</v>
      </c>
      <c r="E98" s="133" t="s">
        <v>1667</v>
      </c>
      <c r="F98" s="134" t="s">
        <v>1668</v>
      </c>
      <c r="G98" s="135" t="s">
        <v>1647</v>
      </c>
      <c r="H98" s="136">
        <v>1</v>
      </c>
      <c r="I98" s="137"/>
      <c r="J98" s="138">
        <f>ROUND(I98*H98,2)</f>
        <v>0</v>
      </c>
      <c r="K98" s="134" t="s">
        <v>142</v>
      </c>
      <c r="L98" s="33"/>
      <c r="M98" s="139" t="s">
        <v>19</v>
      </c>
      <c r="N98" s="140" t="s">
        <v>46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1648</v>
      </c>
      <c r="AT98" s="143" t="s">
        <v>138</v>
      </c>
      <c r="AU98" s="143" t="s">
        <v>87</v>
      </c>
      <c r="AY98" s="18" t="s">
        <v>135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87</v>
      </c>
      <c r="BK98" s="144">
        <f>ROUND(I98*H98,2)</f>
        <v>0</v>
      </c>
      <c r="BL98" s="18" t="s">
        <v>1648</v>
      </c>
      <c r="BM98" s="143" t="s">
        <v>1669</v>
      </c>
    </row>
    <row r="99" spans="2:47" s="1" customFormat="1" ht="11.25">
      <c r="B99" s="33"/>
      <c r="D99" s="145" t="s">
        <v>145</v>
      </c>
      <c r="F99" s="146" t="s">
        <v>1670</v>
      </c>
      <c r="I99" s="147"/>
      <c r="L99" s="33"/>
      <c r="M99" s="148"/>
      <c r="T99" s="54"/>
      <c r="AT99" s="18" t="s">
        <v>145</v>
      </c>
      <c r="AU99" s="18" t="s">
        <v>87</v>
      </c>
    </row>
    <row r="100" spans="2:63" s="11" customFormat="1" ht="22.9" customHeight="1">
      <c r="B100" s="120"/>
      <c r="D100" s="121" t="s">
        <v>73</v>
      </c>
      <c r="E100" s="130" t="s">
        <v>1671</v>
      </c>
      <c r="F100" s="130" t="s">
        <v>1672</v>
      </c>
      <c r="I100" s="123"/>
      <c r="J100" s="131">
        <f>BK100</f>
        <v>0</v>
      </c>
      <c r="L100" s="120"/>
      <c r="M100" s="125"/>
      <c r="P100" s="126">
        <f>SUM(P101:P102)</f>
        <v>0</v>
      </c>
      <c r="R100" s="126">
        <f>SUM(R101:R102)</f>
        <v>0</v>
      </c>
      <c r="T100" s="127">
        <f>SUM(T101:T102)</f>
        <v>0</v>
      </c>
      <c r="AR100" s="121" t="s">
        <v>221</v>
      </c>
      <c r="AT100" s="128" t="s">
        <v>73</v>
      </c>
      <c r="AU100" s="128" t="s">
        <v>81</v>
      </c>
      <c r="AY100" s="121" t="s">
        <v>135</v>
      </c>
      <c r="BK100" s="129">
        <f>SUM(BK101:BK102)</f>
        <v>0</v>
      </c>
    </row>
    <row r="101" spans="2:65" s="1" customFormat="1" ht="16.5" customHeight="1">
      <c r="B101" s="33"/>
      <c r="C101" s="132" t="s">
        <v>152</v>
      </c>
      <c r="D101" s="132" t="s">
        <v>138</v>
      </c>
      <c r="E101" s="133" t="s">
        <v>1673</v>
      </c>
      <c r="F101" s="134" t="s">
        <v>1674</v>
      </c>
      <c r="G101" s="135" t="s">
        <v>1647</v>
      </c>
      <c r="H101" s="136">
        <v>1</v>
      </c>
      <c r="I101" s="137"/>
      <c r="J101" s="138">
        <f>ROUND(I101*H101,2)</f>
        <v>0</v>
      </c>
      <c r="K101" s="134" t="s">
        <v>142</v>
      </c>
      <c r="L101" s="33"/>
      <c r="M101" s="139" t="s">
        <v>19</v>
      </c>
      <c r="N101" s="140" t="s">
        <v>46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1648</v>
      </c>
      <c r="AT101" s="143" t="s">
        <v>138</v>
      </c>
      <c r="AU101" s="143" t="s">
        <v>87</v>
      </c>
      <c r="AY101" s="18" t="s">
        <v>135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87</v>
      </c>
      <c r="BK101" s="144">
        <f>ROUND(I101*H101,2)</f>
        <v>0</v>
      </c>
      <c r="BL101" s="18" t="s">
        <v>1648</v>
      </c>
      <c r="BM101" s="143" t="s">
        <v>1675</v>
      </c>
    </row>
    <row r="102" spans="2:47" s="1" customFormat="1" ht="11.25">
      <c r="B102" s="33"/>
      <c r="D102" s="145" t="s">
        <v>145</v>
      </c>
      <c r="F102" s="146" t="s">
        <v>1676</v>
      </c>
      <c r="I102" s="147"/>
      <c r="L102" s="33"/>
      <c r="M102" s="189"/>
      <c r="N102" s="190"/>
      <c r="O102" s="190"/>
      <c r="P102" s="190"/>
      <c r="Q102" s="190"/>
      <c r="R102" s="190"/>
      <c r="S102" s="190"/>
      <c r="T102" s="191"/>
      <c r="AT102" s="18" t="s">
        <v>145</v>
      </c>
      <c r="AU102" s="18" t="s">
        <v>87</v>
      </c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3"/>
    </row>
  </sheetData>
  <sheetProtection algorithmName="SHA-512" hashValue="wNC7Zed7Dzlz3GSQbKTFNLW1q2B2xaQ2TRTH6N7tEpVyWaIp6wDnLGgFDO07EGQxqXJbEtH8+6zuF7z1389aiQ==" saltValue="6Eah0mi1bOhDDthZU8OtVMvtfZnkXjaPxfu7PlcwpjUn2RV1xLdTnh0rxwFzXMWT5ew2oQ5z1NRIdkYgjCH/7g==" spinCount="100000" sheet="1" objects="1" scenarios="1" formatColumns="0" formatRows="0" autoFilter="0"/>
  <autoFilter ref="C84:K10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013002000"/>
    <hyperlink ref="F92" r:id="rId2" display="https://podminky.urs.cz/item/CS_URS_2023_01/030001000"/>
    <hyperlink ref="F96" r:id="rId3" display="https://podminky.urs.cz/item/CS_URS_2023_01/045002000"/>
    <hyperlink ref="F99" r:id="rId4" display="https://podminky.urs.cz/item/CS_URS_2023_01/071002000"/>
    <hyperlink ref="F102" r:id="rId5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6" customFormat="1" ht="45" customHeight="1">
      <c r="B3" s="199"/>
      <c r="C3" s="327" t="s">
        <v>1677</v>
      </c>
      <c r="D3" s="327"/>
      <c r="E3" s="327"/>
      <c r="F3" s="327"/>
      <c r="G3" s="327"/>
      <c r="H3" s="327"/>
      <c r="I3" s="327"/>
      <c r="J3" s="327"/>
      <c r="K3" s="200"/>
    </row>
    <row r="4" spans="2:11" ht="25.5" customHeight="1">
      <c r="B4" s="201"/>
      <c r="C4" s="326" t="s">
        <v>1678</v>
      </c>
      <c r="D4" s="326"/>
      <c r="E4" s="326"/>
      <c r="F4" s="326"/>
      <c r="G4" s="326"/>
      <c r="H4" s="326"/>
      <c r="I4" s="326"/>
      <c r="J4" s="326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5" t="s">
        <v>1679</v>
      </c>
      <c r="D6" s="325"/>
      <c r="E6" s="325"/>
      <c r="F6" s="325"/>
      <c r="G6" s="325"/>
      <c r="H6" s="325"/>
      <c r="I6" s="325"/>
      <c r="J6" s="325"/>
      <c r="K6" s="202"/>
    </row>
    <row r="7" spans="2:11" ht="15" customHeight="1">
      <c r="B7" s="205"/>
      <c r="C7" s="325" t="s">
        <v>1680</v>
      </c>
      <c r="D7" s="325"/>
      <c r="E7" s="325"/>
      <c r="F7" s="325"/>
      <c r="G7" s="325"/>
      <c r="H7" s="325"/>
      <c r="I7" s="325"/>
      <c r="J7" s="325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5" t="s">
        <v>1681</v>
      </c>
      <c r="D9" s="325"/>
      <c r="E9" s="325"/>
      <c r="F9" s="325"/>
      <c r="G9" s="325"/>
      <c r="H9" s="325"/>
      <c r="I9" s="325"/>
      <c r="J9" s="325"/>
      <c r="K9" s="202"/>
    </row>
    <row r="10" spans="2:11" ht="15" customHeight="1">
      <c r="B10" s="205"/>
      <c r="C10" s="204"/>
      <c r="D10" s="325" t="s">
        <v>1682</v>
      </c>
      <c r="E10" s="325"/>
      <c r="F10" s="325"/>
      <c r="G10" s="325"/>
      <c r="H10" s="325"/>
      <c r="I10" s="325"/>
      <c r="J10" s="325"/>
      <c r="K10" s="202"/>
    </row>
    <row r="11" spans="2:11" ht="15" customHeight="1">
      <c r="B11" s="205"/>
      <c r="C11" s="206"/>
      <c r="D11" s="325" t="s">
        <v>1683</v>
      </c>
      <c r="E11" s="325"/>
      <c r="F11" s="325"/>
      <c r="G11" s="325"/>
      <c r="H11" s="325"/>
      <c r="I11" s="325"/>
      <c r="J11" s="325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1684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25" t="s">
        <v>1685</v>
      </c>
      <c r="E15" s="325"/>
      <c r="F15" s="325"/>
      <c r="G15" s="325"/>
      <c r="H15" s="325"/>
      <c r="I15" s="325"/>
      <c r="J15" s="325"/>
      <c r="K15" s="202"/>
    </row>
    <row r="16" spans="2:11" ht="15" customHeight="1">
      <c r="B16" s="205"/>
      <c r="C16" s="206"/>
      <c r="D16" s="325" t="s">
        <v>1686</v>
      </c>
      <c r="E16" s="325"/>
      <c r="F16" s="325"/>
      <c r="G16" s="325"/>
      <c r="H16" s="325"/>
      <c r="I16" s="325"/>
      <c r="J16" s="325"/>
      <c r="K16" s="202"/>
    </row>
    <row r="17" spans="2:11" ht="15" customHeight="1">
      <c r="B17" s="205"/>
      <c r="C17" s="206"/>
      <c r="D17" s="325" t="s">
        <v>1687</v>
      </c>
      <c r="E17" s="325"/>
      <c r="F17" s="325"/>
      <c r="G17" s="325"/>
      <c r="H17" s="325"/>
      <c r="I17" s="325"/>
      <c r="J17" s="325"/>
      <c r="K17" s="202"/>
    </row>
    <row r="18" spans="2:11" ht="15" customHeight="1">
      <c r="B18" s="205"/>
      <c r="C18" s="206"/>
      <c r="D18" s="206"/>
      <c r="E18" s="208" t="s">
        <v>80</v>
      </c>
      <c r="F18" s="325" t="s">
        <v>1688</v>
      </c>
      <c r="G18" s="325"/>
      <c r="H18" s="325"/>
      <c r="I18" s="325"/>
      <c r="J18" s="325"/>
      <c r="K18" s="202"/>
    </row>
    <row r="19" spans="2:11" ht="15" customHeight="1">
      <c r="B19" s="205"/>
      <c r="C19" s="206"/>
      <c r="D19" s="206"/>
      <c r="E19" s="208" t="s">
        <v>1689</v>
      </c>
      <c r="F19" s="325" t="s">
        <v>1690</v>
      </c>
      <c r="G19" s="325"/>
      <c r="H19" s="325"/>
      <c r="I19" s="325"/>
      <c r="J19" s="325"/>
      <c r="K19" s="202"/>
    </row>
    <row r="20" spans="2:11" ht="15" customHeight="1">
      <c r="B20" s="205"/>
      <c r="C20" s="206"/>
      <c r="D20" s="206"/>
      <c r="E20" s="208" t="s">
        <v>1691</v>
      </c>
      <c r="F20" s="325" t="s">
        <v>1692</v>
      </c>
      <c r="G20" s="325"/>
      <c r="H20" s="325"/>
      <c r="I20" s="325"/>
      <c r="J20" s="325"/>
      <c r="K20" s="202"/>
    </row>
    <row r="21" spans="2:11" ht="15" customHeight="1">
      <c r="B21" s="205"/>
      <c r="C21" s="206"/>
      <c r="D21" s="206"/>
      <c r="E21" s="208" t="s">
        <v>97</v>
      </c>
      <c r="F21" s="325" t="s">
        <v>1693</v>
      </c>
      <c r="G21" s="325"/>
      <c r="H21" s="325"/>
      <c r="I21" s="325"/>
      <c r="J21" s="325"/>
      <c r="K21" s="202"/>
    </row>
    <row r="22" spans="2:11" ht="15" customHeight="1">
      <c r="B22" s="205"/>
      <c r="C22" s="206"/>
      <c r="D22" s="206"/>
      <c r="E22" s="208" t="s">
        <v>1694</v>
      </c>
      <c r="F22" s="325" t="s">
        <v>1695</v>
      </c>
      <c r="G22" s="325"/>
      <c r="H22" s="325"/>
      <c r="I22" s="325"/>
      <c r="J22" s="325"/>
      <c r="K22" s="202"/>
    </row>
    <row r="23" spans="2:11" ht="15" customHeight="1">
      <c r="B23" s="205"/>
      <c r="C23" s="206"/>
      <c r="D23" s="206"/>
      <c r="E23" s="208" t="s">
        <v>86</v>
      </c>
      <c r="F23" s="325" t="s">
        <v>1696</v>
      </c>
      <c r="G23" s="325"/>
      <c r="H23" s="325"/>
      <c r="I23" s="325"/>
      <c r="J23" s="325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25" t="s">
        <v>1697</v>
      </c>
      <c r="D25" s="325"/>
      <c r="E25" s="325"/>
      <c r="F25" s="325"/>
      <c r="G25" s="325"/>
      <c r="H25" s="325"/>
      <c r="I25" s="325"/>
      <c r="J25" s="325"/>
      <c r="K25" s="202"/>
    </row>
    <row r="26" spans="2:11" ht="15" customHeight="1">
      <c r="B26" s="205"/>
      <c r="C26" s="325" t="s">
        <v>1698</v>
      </c>
      <c r="D26" s="325"/>
      <c r="E26" s="325"/>
      <c r="F26" s="325"/>
      <c r="G26" s="325"/>
      <c r="H26" s="325"/>
      <c r="I26" s="325"/>
      <c r="J26" s="325"/>
      <c r="K26" s="202"/>
    </row>
    <row r="27" spans="2:11" ht="15" customHeight="1">
      <c r="B27" s="205"/>
      <c r="C27" s="204"/>
      <c r="D27" s="325" t="s">
        <v>1699</v>
      </c>
      <c r="E27" s="325"/>
      <c r="F27" s="325"/>
      <c r="G27" s="325"/>
      <c r="H27" s="325"/>
      <c r="I27" s="325"/>
      <c r="J27" s="325"/>
      <c r="K27" s="202"/>
    </row>
    <row r="28" spans="2:11" ht="15" customHeight="1">
      <c r="B28" s="205"/>
      <c r="C28" s="206"/>
      <c r="D28" s="325" t="s">
        <v>1700</v>
      </c>
      <c r="E28" s="325"/>
      <c r="F28" s="325"/>
      <c r="G28" s="325"/>
      <c r="H28" s="325"/>
      <c r="I28" s="325"/>
      <c r="J28" s="325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25" t="s">
        <v>1701</v>
      </c>
      <c r="E30" s="325"/>
      <c r="F30" s="325"/>
      <c r="G30" s="325"/>
      <c r="H30" s="325"/>
      <c r="I30" s="325"/>
      <c r="J30" s="325"/>
      <c r="K30" s="202"/>
    </row>
    <row r="31" spans="2:11" ht="15" customHeight="1">
      <c r="B31" s="205"/>
      <c r="C31" s="206"/>
      <c r="D31" s="325" t="s">
        <v>1702</v>
      </c>
      <c r="E31" s="325"/>
      <c r="F31" s="325"/>
      <c r="G31" s="325"/>
      <c r="H31" s="325"/>
      <c r="I31" s="325"/>
      <c r="J31" s="325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25" t="s">
        <v>1703</v>
      </c>
      <c r="E33" s="325"/>
      <c r="F33" s="325"/>
      <c r="G33" s="325"/>
      <c r="H33" s="325"/>
      <c r="I33" s="325"/>
      <c r="J33" s="325"/>
      <c r="K33" s="202"/>
    </row>
    <row r="34" spans="2:11" ht="15" customHeight="1">
      <c r="B34" s="205"/>
      <c r="C34" s="206"/>
      <c r="D34" s="325" t="s">
        <v>1704</v>
      </c>
      <c r="E34" s="325"/>
      <c r="F34" s="325"/>
      <c r="G34" s="325"/>
      <c r="H34" s="325"/>
      <c r="I34" s="325"/>
      <c r="J34" s="325"/>
      <c r="K34" s="202"/>
    </row>
    <row r="35" spans="2:11" ht="15" customHeight="1">
      <c r="B35" s="205"/>
      <c r="C35" s="206"/>
      <c r="D35" s="325" t="s">
        <v>1705</v>
      </c>
      <c r="E35" s="325"/>
      <c r="F35" s="325"/>
      <c r="G35" s="325"/>
      <c r="H35" s="325"/>
      <c r="I35" s="325"/>
      <c r="J35" s="325"/>
      <c r="K35" s="202"/>
    </row>
    <row r="36" spans="2:11" ht="15" customHeight="1">
      <c r="B36" s="205"/>
      <c r="C36" s="206"/>
      <c r="D36" s="204"/>
      <c r="E36" s="207" t="s">
        <v>121</v>
      </c>
      <c r="F36" s="204"/>
      <c r="G36" s="325" t="s">
        <v>1706</v>
      </c>
      <c r="H36" s="325"/>
      <c r="I36" s="325"/>
      <c r="J36" s="325"/>
      <c r="K36" s="202"/>
    </row>
    <row r="37" spans="2:11" ht="30.75" customHeight="1">
      <c r="B37" s="205"/>
      <c r="C37" s="206"/>
      <c r="D37" s="204"/>
      <c r="E37" s="207" t="s">
        <v>1707</v>
      </c>
      <c r="F37" s="204"/>
      <c r="G37" s="325" t="s">
        <v>1708</v>
      </c>
      <c r="H37" s="325"/>
      <c r="I37" s="325"/>
      <c r="J37" s="325"/>
      <c r="K37" s="202"/>
    </row>
    <row r="38" spans="2:11" ht="15" customHeight="1">
      <c r="B38" s="205"/>
      <c r="C38" s="206"/>
      <c r="D38" s="204"/>
      <c r="E38" s="207" t="s">
        <v>55</v>
      </c>
      <c r="F38" s="204"/>
      <c r="G38" s="325" t="s">
        <v>1709</v>
      </c>
      <c r="H38" s="325"/>
      <c r="I38" s="325"/>
      <c r="J38" s="325"/>
      <c r="K38" s="202"/>
    </row>
    <row r="39" spans="2:11" ht="15" customHeight="1">
      <c r="B39" s="205"/>
      <c r="C39" s="206"/>
      <c r="D39" s="204"/>
      <c r="E39" s="207" t="s">
        <v>56</v>
      </c>
      <c r="F39" s="204"/>
      <c r="G39" s="325" t="s">
        <v>1710</v>
      </c>
      <c r="H39" s="325"/>
      <c r="I39" s="325"/>
      <c r="J39" s="325"/>
      <c r="K39" s="202"/>
    </row>
    <row r="40" spans="2:11" ht="15" customHeight="1">
      <c r="B40" s="205"/>
      <c r="C40" s="206"/>
      <c r="D40" s="204"/>
      <c r="E40" s="207" t="s">
        <v>122</v>
      </c>
      <c r="F40" s="204"/>
      <c r="G40" s="325" t="s">
        <v>1711</v>
      </c>
      <c r="H40" s="325"/>
      <c r="I40" s="325"/>
      <c r="J40" s="325"/>
      <c r="K40" s="202"/>
    </row>
    <row r="41" spans="2:11" ht="15" customHeight="1">
      <c r="B41" s="205"/>
      <c r="C41" s="206"/>
      <c r="D41" s="204"/>
      <c r="E41" s="207" t="s">
        <v>123</v>
      </c>
      <c r="F41" s="204"/>
      <c r="G41" s="325" t="s">
        <v>1712</v>
      </c>
      <c r="H41" s="325"/>
      <c r="I41" s="325"/>
      <c r="J41" s="325"/>
      <c r="K41" s="202"/>
    </row>
    <row r="42" spans="2:11" ht="15" customHeight="1">
      <c r="B42" s="205"/>
      <c r="C42" s="206"/>
      <c r="D42" s="204"/>
      <c r="E42" s="207" t="s">
        <v>1713</v>
      </c>
      <c r="F42" s="204"/>
      <c r="G42" s="325" t="s">
        <v>1714</v>
      </c>
      <c r="H42" s="325"/>
      <c r="I42" s="325"/>
      <c r="J42" s="325"/>
      <c r="K42" s="202"/>
    </row>
    <row r="43" spans="2:11" ht="15" customHeight="1">
      <c r="B43" s="205"/>
      <c r="C43" s="206"/>
      <c r="D43" s="204"/>
      <c r="E43" s="207"/>
      <c r="F43" s="204"/>
      <c r="G43" s="325" t="s">
        <v>1715</v>
      </c>
      <c r="H43" s="325"/>
      <c r="I43" s="325"/>
      <c r="J43" s="325"/>
      <c r="K43" s="202"/>
    </row>
    <row r="44" spans="2:11" ht="15" customHeight="1">
      <c r="B44" s="205"/>
      <c r="C44" s="206"/>
      <c r="D44" s="204"/>
      <c r="E44" s="207" t="s">
        <v>1716</v>
      </c>
      <c r="F44" s="204"/>
      <c r="G44" s="325" t="s">
        <v>1717</v>
      </c>
      <c r="H44" s="325"/>
      <c r="I44" s="325"/>
      <c r="J44" s="325"/>
      <c r="K44" s="202"/>
    </row>
    <row r="45" spans="2:11" ht="15" customHeight="1">
      <c r="B45" s="205"/>
      <c r="C45" s="206"/>
      <c r="D45" s="204"/>
      <c r="E45" s="207" t="s">
        <v>125</v>
      </c>
      <c r="F45" s="204"/>
      <c r="G45" s="325" t="s">
        <v>1718</v>
      </c>
      <c r="H45" s="325"/>
      <c r="I45" s="325"/>
      <c r="J45" s="325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25" t="s">
        <v>1719</v>
      </c>
      <c r="E47" s="325"/>
      <c r="F47" s="325"/>
      <c r="G47" s="325"/>
      <c r="H47" s="325"/>
      <c r="I47" s="325"/>
      <c r="J47" s="325"/>
      <c r="K47" s="202"/>
    </row>
    <row r="48" spans="2:11" ht="15" customHeight="1">
      <c r="B48" s="205"/>
      <c r="C48" s="206"/>
      <c r="D48" s="206"/>
      <c r="E48" s="325" t="s">
        <v>1720</v>
      </c>
      <c r="F48" s="325"/>
      <c r="G48" s="325"/>
      <c r="H48" s="325"/>
      <c r="I48" s="325"/>
      <c r="J48" s="325"/>
      <c r="K48" s="202"/>
    </row>
    <row r="49" spans="2:11" ht="15" customHeight="1">
      <c r="B49" s="205"/>
      <c r="C49" s="206"/>
      <c r="D49" s="206"/>
      <c r="E49" s="325" t="s">
        <v>1721</v>
      </c>
      <c r="F49" s="325"/>
      <c r="G49" s="325"/>
      <c r="H49" s="325"/>
      <c r="I49" s="325"/>
      <c r="J49" s="325"/>
      <c r="K49" s="202"/>
    </row>
    <row r="50" spans="2:11" ht="15" customHeight="1">
      <c r="B50" s="205"/>
      <c r="C50" s="206"/>
      <c r="D50" s="206"/>
      <c r="E50" s="325" t="s">
        <v>1722</v>
      </c>
      <c r="F50" s="325"/>
      <c r="G50" s="325"/>
      <c r="H50" s="325"/>
      <c r="I50" s="325"/>
      <c r="J50" s="325"/>
      <c r="K50" s="202"/>
    </row>
    <row r="51" spans="2:11" ht="15" customHeight="1">
      <c r="B51" s="205"/>
      <c r="C51" s="206"/>
      <c r="D51" s="325" t="s">
        <v>1723</v>
      </c>
      <c r="E51" s="325"/>
      <c r="F51" s="325"/>
      <c r="G51" s="325"/>
      <c r="H51" s="325"/>
      <c r="I51" s="325"/>
      <c r="J51" s="325"/>
      <c r="K51" s="202"/>
    </row>
    <row r="52" spans="2:11" ht="25.5" customHeight="1">
      <c r="B52" s="201"/>
      <c r="C52" s="326" t="s">
        <v>1724</v>
      </c>
      <c r="D52" s="326"/>
      <c r="E52" s="326"/>
      <c r="F52" s="326"/>
      <c r="G52" s="326"/>
      <c r="H52" s="326"/>
      <c r="I52" s="326"/>
      <c r="J52" s="326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25" t="s">
        <v>1725</v>
      </c>
      <c r="D54" s="325"/>
      <c r="E54" s="325"/>
      <c r="F54" s="325"/>
      <c r="G54" s="325"/>
      <c r="H54" s="325"/>
      <c r="I54" s="325"/>
      <c r="J54" s="325"/>
      <c r="K54" s="202"/>
    </row>
    <row r="55" spans="2:11" ht="15" customHeight="1">
      <c r="B55" s="201"/>
      <c r="C55" s="325" t="s">
        <v>1726</v>
      </c>
      <c r="D55" s="325"/>
      <c r="E55" s="325"/>
      <c r="F55" s="325"/>
      <c r="G55" s="325"/>
      <c r="H55" s="325"/>
      <c r="I55" s="325"/>
      <c r="J55" s="325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25" t="s">
        <v>1727</v>
      </c>
      <c r="D57" s="325"/>
      <c r="E57" s="325"/>
      <c r="F57" s="325"/>
      <c r="G57" s="325"/>
      <c r="H57" s="325"/>
      <c r="I57" s="325"/>
      <c r="J57" s="325"/>
      <c r="K57" s="202"/>
    </row>
    <row r="58" spans="2:11" ht="15" customHeight="1">
      <c r="B58" s="201"/>
      <c r="C58" s="206"/>
      <c r="D58" s="325" t="s">
        <v>1728</v>
      </c>
      <c r="E58" s="325"/>
      <c r="F58" s="325"/>
      <c r="G58" s="325"/>
      <c r="H58" s="325"/>
      <c r="I58" s="325"/>
      <c r="J58" s="325"/>
      <c r="K58" s="202"/>
    </row>
    <row r="59" spans="2:11" ht="15" customHeight="1">
      <c r="B59" s="201"/>
      <c r="C59" s="206"/>
      <c r="D59" s="325" t="s">
        <v>1729</v>
      </c>
      <c r="E59" s="325"/>
      <c r="F59" s="325"/>
      <c r="G59" s="325"/>
      <c r="H59" s="325"/>
      <c r="I59" s="325"/>
      <c r="J59" s="325"/>
      <c r="K59" s="202"/>
    </row>
    <row r="60" spans="2:11" ht="15" customHeight="1">
      <c r="B60" s="201"/>
      <c r="C60" s="206"/>
      <c r="D60" s="325" t="s">
        <v>1730</v>
      </c>
      <c r="E60" s="325"/>
      <c r="F60" s="325"/>
      <c r="G60" s="325"/>
      <c r="H60" s="325"/>
      <c r="I60" s="325"/>
      <c r="J60" s="325"/>
      <c r="K60" s="202"/>
    </row>
    <row r="61" spans="2:11" ht="15" customHeight="1">
      <c r="B61" s="201"/>
      <c r="C61" s="206"/>
      <c r="D61" s="325" t="s">
        <v>1731</v>
      </c>
      <c r="E61" s="325"/>
      <c r="F61" s="325"/>
      <c r="G61" s="325"/>
      <c r="H61" s="325"/>
      <c r="I61" s="325"/>
      <c r="J61" s="325"/>
      <c r="K61" s="202"/>
    </row>
    <row r="62" spans="2:11" ht="15" customHeight="1">
      <c r="B62" s="201"/>
      <c r="C62" s="206"/>
      <c r="D62" s="328" t="s">
        <v>1732</v>
      </c>
      <c r="E62" s="328"/>
      <c r="F62" s="328"/>
      <c r="G62" s="328"/>
      <c r="H62" s="328"/>
      <c r="I62" s="328"/>
      <c r="J62" s="328"/>
      <c r="K62" s="202"/>
    </row>
    <row r="63" spans="2:11" ht="15" customHeight="1">
      <c r="B63" s="201"/>
      <c r="C63" s="206"/>
      <c r="D63" s="325" t="s">
        <v>1733</v>
      </c>
      <c r="E63" s="325"/>
      <c r="F63" s="325"/>
      <c r="G63" s="325"/>
      <c r="H63" s="325"/>
      <c r="I63" s="325"/>
      <c r="J63" s="325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25" t="s">
        <v>1734</v>
      </c>
      <c r="E65" s="325"/>
      <c r="F65" s="325"/>
      <c r="G65" s="325"/>
      <c r="H65" s="325"/>
      <c r="I65" s="325"/>
      <c r="J65" s="325"/>
      <c r="K65" s="202"/>
    </row>
    <row r="66" spans="2:11" ht="15" customHeight="1">
      <c r="B66" s="201"/>
      <c r="C66" s="206"/>
      <c r="D66" s="328" t="s">
        <v>1735</v>
      </c>
      <c r="E66" s="328"/>
      <c r="F66" s="328"/>
      <c r="G66" s="328"/>
      <c r="H66" s="328"/>
      <c r="I66" s="328"/>
      <c r="J66" s="328"/>
      <c r="K66" s="202"/>
    </row>
    <row r="67" spans="2:11" ht="15" customHeight="1">
      <c r="B67" s="201"/>
      <c r="C67" s="206"/>
      <c r="D67" s="325" t="s">
        <v>1736</v>
      </c>
      <c r="E67" s="325"/>
      <c r="F67" s="325"/>
      <c r="G67" s="325"/>
      <c r="H67" s="325"/>
      <c r="I67" s="325"/>
      <c r="J67" s="325"/>
      <c r="K67" s="202"/>
    </row>
    <row r="68" spans="2:11" ht="15" customHeight="1">
      <c r="B68" s="201"/>
      <c r="C68" s="206"/>
      <c r="D68" s="325" t="s">
        <v>1737</v>
      </c>
      <c r="E68" s="325"/>
      <c r="F68" s="325"/>
      <c r="G68" s="325"/>
      <c r="H68" s="325"/>
      <c r="I68" s="325"/>
      <c r="J68" s="325"/>
      <c r="K68" s="202"/>
    </row>
    <row r="69" spans="2:11" ht="15" customHeight="1">
      <c r="B69" s="201"/>
      <c r="C69" s="206"/>
      <c r="D69" s="325" t="s">
        <v>1738</v>
      </c>
      <c r="E69" s="325"/>
      <c r="F69" s="325"/>
      <c r="G69" s="325"/>
      <c r="H69" s="325"/>
      <c r="I69" s="325"/>
      <c r="J69" s="325"/>
      <c r="K69" s="202"/>
    </row>
    <row r="70" spans="2:11" ht="15" customHeight="1">
      <c r="B70" s="201"/>
      <c r="C70" s="206"/>
      <c r="D70" s="325" t="s">
        <v>1739</v>
      </c>
      <c r="E70" s="325"/>
      <c r="F70" s="325"/>
      <c r="G70" s="325"/>
      <c r="H70" s="325"/>
      <c r="I70" s="325"/>
      <c r="J70" s="325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29" t="s">
        <v>1740</v>
      </c>
      <c r="D75" s="329"/>
      <c r="E75" s="329"/>
      <c r="F75" s="329"/>
      <c r="G75" s="329"/>
      <c r="H75" s="329"/>
      <c r="I75" s="329"/>
      <c r="J75" s="329"/>
      <c r="K75" s="219"/>
    </row>
    <row r="76" spans="2:11" ht="17.25" customHeight="1">
      <c r="B76" s="218"/>
      <c r="C76" s="220" t="s">
        <v>1741</v>
      </c>
      <c r="D76" s="220"/>
      <c r="E76" s="220"/>
      <c r="F76" s="220" t="s">
        <v>1742</v>
      </c>
      <c r="G76" s="221"/>
      <c r="H76" s="220" t="s">
        <v>56</v>
      </c>
      <c r="I76" s="220" t="s">
        <v>59</v>
      </c>
      <c r="J76" s="220" t="s">
        <v>1743</v>
      </c>
      <c r="K76" s="219"/>
    </row>
    <row r="77" spans="2:11" ht="17.25" customHeight="1">
      <c r="B77" s="218"/>
      <c r="C77" s="222" t="s">
        <v>1744</v>
      </c>
      <c r="D77" s="222"/>
      <c r="E77" s="222"/>
      <c r="F77" s="223" t="s">
        <v>1745</v>
      </c>
      <c r="G77" s="224"/>
      <c r="H77" s="222"/>
      <c r="I77" s="222"/>
      <c r="J77" s="222" t="s">
        <v>1746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55</v>
      </c>
      <c r="D79" s="227"/>
      <c r="E79" s="227"/>
      <c r="F79" s="228" t="s">
        <v>1747</v>
      </c>
      <c r="G79" s="229"/>
      <c r="H79" s="207" t="s">
        <v>1748</v>
      </c>
      <c r="I79" s="207" t="s">
        <v>1749</v>
      </c>
      <c r="J79" s="207">
        <v>20</v>
      </c>
      <c r="K79" s="219"/>
    </row>
    <row r="80" spans="2:11" ht="15" customHeight="1">
      <c r="B80" s="218"/>
      <c r="C80" s="207" t="s">
        <v>1750</v>
      </c>
      <c r="D80" s="207"/>
      <c r="E80" s="207"/>
      <c r="F80" s="228" t="s">
        <v>1747</v>
      </c>
      <c r="G80" s="229"/>
      <c r="H80" s="207" t="s">
        <v>1751</v>
      </c>
      <c r="I80" s="207" t="s">
        <v>1749</v>
      </c>
      <c r="J80" s="207">
        <v>120</v>
      </c>
      <c r="K80" s="219"/>
    </row>
    <row r="81" spans="2:11" ht="15" customHeight="1">
      <c r="B81" s="230"/>
      <c r="C81" s="207" t="s">
        <v>1752</v>
      </c>
      <c r="D81" s="207"/>
      <c r="E81" s="207"/>
      <c r="F81" s="228" t="s">
        <v>1753</v>
      </c>
      <c r="G81" s="229"/>
      <c r="H81" s="207" t="s">
        <v>1754</v>
      </c>
      <c r="I81" s="207" t="s">
        <v>1749</v>
      </c>
      <c r="J81" s="207">
        <v>50</v>
      </c>
      <c r="K81" s="219"/>
    </row>
    <row r="82" spans="2:11" ht="15" customHeight="1">
      <c r="B82" s="230"/>
      <c r="C82" s="207" t="s">
        <v>1755</v>
      </c>
      <c r="D82" s="207"/>
      <c r="E82" s="207"/>
      <c r="F82" s="228" t="s">
        <v>1747</v>
      </c>
      <c r="G82" s="229"/>
      <c r="H82" s="207" t="s">
        <v>1756</v>
      </c>
      <c r="I82" s="207" t="s">
        <v>1757</v>
      </c>
      <c r="J82" s="207"/>
      <c r="K82" s="219"/>
    </row>
    <row r="83" spans="2:11" ht="15" customHeight="1">
      <c r="B83" s="230"/>
      <c r="C83" s="207" t="s">
        <v>1758</v>
      </c>
      <c r="D83" s="207"/>
      <c r="E83" s="207"/>
      <c r="F83" s="228" t="s">
        <v>1753</v>
      </c>
      <c r="G83" s="207"/>
      <c r="H83" s="207" t="s">
        <v>1759</v>
      </c>
      <c r="I83" s="207" t="s">
        <v>1749</v>
      </c>
      <c r="J83" s="207">
        <v>15</v>
      </c>
      <c r="K83" s="219"/>
    </row>
    <row r="84" spans="2:11" ht="15" customHeight="1">
      <c r="B84" s="230"/>
      <c r="C84" s="207" t="s">
        <v>1760</v>
      </c>
      <c r="D84" s="207"/>
      <c r="E84" s="207"/>
      <c r="F84" s="228" t="s">
        <v>1753</v>
      </c>
      <c r="G84" s="207"/>
      <c r="H84" s="207" t="s">
        <v>1761</v>
      </c>
      <c r="I84" s="207" t="s">
        <v>1749</v>
      </c>
      <c r="J84" s="207">
        <v>15</v>
      </c>
      <c r="K84" s="219"/>
    </row>
    <row r="85" spans="2:11" ht="15" customHeight="1">
      <c r="B85" s="230"/>
      <c r="C85" s="207" t="s">
        <v>1762</v>
      </c>
      <c r="D85" s="207"/>
      <c r="E85" s="207"/>
      <c r="F85" s="228" t="s">
        <v>1753</v>
      </c>
      <c r="G85" s="207"/>
      <c r="H85" s="207" t="s">
        <v>1763</v>
      </c>
      <c r="I85" s="207" t="s">
        <v>1749</v>
      </c>
      <c r="J85" s="207">
        <v>20</v>
      </c>
      <c r="K85" s="219"/>
    </row>
    <row r="86" spans="2:11" ht="15" customHeight="1">
      <c r="B86" s="230"/>
      <c r="C86" s="207" t="s">
        <v>1764</v>
      </c>
      <c r="D86" s="207"/>
      <c r="E86" s="207"/>
      <c r="F86" s="228" t="s">
        <v>1753</v>
      </c>
      <c r="G86" s="207"/>
      <c r="H86" s="207" t="s">
        <v>1765</v>
      </c>
      <c r="I86" s="207" t="s">
        <v>1749</v>
      </c>
      <c r="J86" s="207">
        <v>20</v>
      </c>
      <c r="K86" s="219"/>
    </row>
    <row r="87" spans="2:11" ht="15" customHeight="1">
      <c r="B87" s="230"/>
      <c r="C87" s="207" t="s">
        <v>1766</v>
      </c>
      <c r="D87" s="207"/>
      <c r="E87" s="207"/>
      <c r="F87" s="228" t="s">
        <v>1753</v>
      </c>
      <c r="G87" s="229"/>
      <c r="H87" s="207" t="s">
        <v>1767</v>
      </c>
      <c r="I87" s="207" t="s">
        <v>1749</v>
      </c>
      <c r="J87" s="207">
        <v>50</v>
      </c>
      <c r="K87" s="219"/>
    </row>
    <row r="88" spans="2:11" ht="15" customHeight="1">
      <c r="B88" s="230"/>
      <c r="C88" s="207" t="s">
        <v>1768</v>
      </c>
      <c r="D88" s="207"/>
      <c r="E88" s="207"/>
      <c r="F88" s="228" t="s">
        <v>1753</v>
      </c>
      <c r="G88" s="229"/>
      <c r="H88" s="207" t="s">
        <v>1769</v>
      </c>
      <c r="I88" s="207" t="s">
        <v>1749</v>
      </c>
      <c r="J88" s="207">
        <v>20</v>
      </c>
      <c r="K88" s="219"/>
    </row>
    <row r="89" spans="2:11" ht="15" customHeight="1">
      <c r="B89" s="230"/>
      <c r="C89" s="207" t="s">
        <v>1770</v>
      </c>
      <c r="D89" s="207"/>
      <c r="E89" s="207"/>
      <c r="F89" s="228" t="s">
        <v>1753</v>
      </c>
      <c r="G89" s="229"/>
      <c r="H89" s="207" t="s">
        <v>1771</v>
      </c>
      <c r="I89" s="207" t="s">
        <v>1749</v>
      </c>
      <c r="J89" s="207">
        <v>20</v>
      </c>
      <c r="K89" s="219"/>
    </row>
    <row r="90" spans="2:11" ht="15" customHeight="1">
      <c r="B90" s="230"/>
      <c r="C90" s="207" t="s">
        <v>1772</v>
      </c>
      <c r="D90" s="207"/>
      <c r="E90" s="207"/>
      <c r="F90" s="228" t="s">
        <v>1753</v>
      </c>
      <c r="G90" s="229"/>
      <c r="H90" s="207" t="s">
        <v>1773</v>
      </c>
      <c r="I90" s="207" t="s">
        <v>1749</v>
      </c>
      <c r="J90" s="207">
        <v>50</v>
      </c>
      <c r="K90" s="219"/>
    </row>
    <row r="91" spans="2:11" ht="15" customHeight="1">
      <c r="B91" s="230"/>
      <c r="C91" s="207" t="s">
        <v>1774</v>
      </c>
      <c r="D91" s="207"/>
      <c r="E91" s="207"/>
      <c r="F91" s="228" t="s">
        <v>1753</v>
      </c>
      <c r="G91" s="229"/>
      <c r="H91" s="207" t="s">
        <v>1774</v>
      </c>
      <c r="I91" s="207" t="s">
        <v>1749</v>
      </c>
      <c r="J91" s="207">
        <v>50</v>
      </c>
      <c r="K91" s="219"/>
    </row>
    <row r="92" spans="2:11" ht="15" customHeight="1">
      <c r="B92" s="230"/>
      <c r="C92" s="207" t="s">
        <v>1775</v>
      </c>
      <c r="D92" s="207"/>
      <c r="E92" s="207"/>
      <c r="F92" s="228" t="s">
        <v>1753</v>
      </c>
      <c r="G92" s="229"/>
      <c r="H92" s="207" t="s">
        <v>1776</v>
      </c>
      <c r="I92" s="207" t="s">
        <v>1749</v>
      </c>
      <c r="J92" s="207">
        <v>255</v>
      </c>
      <c r="K92" s="219"/>
    </row>
    <row r="93" spans="2:11" ht="15" customHeight="1">
      <c r="B93" s="230"/>
      <c r="C93" s="207" t="s">
        <v>1777</v>
      </c>
      <c r="D93" s="207"/>
      <c r="E93" s="207"/>
      <c r="F93" s="228" t="s">
        <v>1747</v>
      </c>
      <c r="G93" s="229"/>
      <c r="H93" s="207" t="s">
        <v>1778</v>
      </c>
      <c r="I93" s="207" t="s">
        <v>1779</v>
      </c>
      <c r="J93" s="207"/>
      <c r="K93" s="219"/>
    </row>
    <row r="94" spans="2:11" ht="15" customHeight="1">
      <c r="B94" s="230"/>
      <c r="C94" s="207" t="s">
        <v>1780</v>
      </c>
      <c r="D94" s="207"/>
      <c r="E94" s="207"/>
      <c r="F94" s="228" t="s">
        <v>1747</v>
      </c>
      <c r="G94" s="229"/>
      <c r="H94" s="207" t="s">
        <v>1781</v>
      </c>
      <c r="I94" s="207" t="s">
        <v>1782</v>
      </c>
      <c r="J94" s="207"/>
      <c r="K94" s="219"/>
    </row>
    <row r="95" spans="2:11" ht="15" customHeight="1">
      <c r="B95" s="230"/>
      <c r="C95" s="207" t="s">
        <v>1783</v>
      </c>
      <c r="D95" s="207"/>
      <c r="E95" s="207"/>
      <c r="F95" s="228" t="s">
        <v>1747</v>
      </c>
      <c r="G95" s="229"/>
      <c r="H95" s="207" t="s">
        <v>1783</v>
      </c>
      <c r="I95" s="207" t="s">
        <v>1782</v>
      </c>
      <c r="J95" s="207"/>
      <c r="K95" s="219"/>
    </row>
    <row r="96" spans="2:11" ht="15" customHeight="1">
      <c r="B96" s="230"/>
      <c r="C96" s="207" t="s">
        <v>40</v>
      </c>
      <c r="D96" s="207"/>
      <c r="E96" s="207"/>
      <c r="F96" s="228" t="s">
        <v>1747</v>
      </c>
      <c r="G96" s="229"/>
      <c r="H96" s="207" t="s">
        <v>1784</v>
      </c>
      <c r="I96" s="207" t="s">
        <v>1782</v>
      </c>
      <c r="J96" s="207"/>
      <c r="K96" s="219"/>
    </row>
    <row r="97" spans="2:11" ht="15" customHeight="1">
      <c r="B97" s="230"/>
      <c r="C97" s="207" t="s">
        <v>50</v>
      </c>
      <c r="D97" s="207"/>
      <c r="E97" s="207"/>
      <c r="F97" s="228" t="s">
        <v>1747</v>
      </c>
      <c r="G97" s="229"/>
      <c r="H97" s="207" t="s">
        <v>1785</v>
      </c>
      <c r="I97" s="207" t="s">
        <v>1782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29" t="s">
        <v>1786</v>
      </c>
      <c r="D102" s="329"/>
      <c r="E102" s="329"/>
      <c r="F102" s="329"/>
      <c r="G102" s="329"/>
      <c r="H102" s="329"/>
      <c r="I102" s="329"/>
      <c r="J102" s="329"/>
      <c r="K102" s="219"/>
    </row>
    <row r="103" spans="2:11" ht="17.25" customHeight="1">
      <c r="B103" s="218"/>
      <c r="C103" s="220" t="s">
        <v>1741</v>
      </c>
      <c r="D103" s="220"/>
      <c r="E103" s="220"/>
      <c r="F103" s="220" t="s">
        <v>1742</v>
      </c>
      <c r="G103" s="221"/>
      <c r="H103" s="220" t="s">
        <v>56</v>
      </c>
      <c r="I103" s="220" t="s">
        <v>59</v>
      </c>
      <c r="J103" s="220" t="s">
        <v>1743</v>
      </c>
      <c r="K103" s="219"/>
    </row>
    <row r="104" spans="2:11" ht="17.25" customHeight="1">
      <c r="B104" s="218"/>
      <c r="C104" s="222" t="s">
        <v>1744</v>
      </c>
      <c r="D104" s="222"/>
      <c r="E104" s="222"/>
      <c r="F104" s="223" t="s">
        <v>1745</v>
      </c>
      <c r="G104" s="224"/>
      <c r="H104" s="222"/>
      <c r="I104" s="222"/>
      <c r="J104" s="222" t="s">
        <v>1746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55</v>
      </c>
      <c r="D106" s="227"/>
      <c r="E106" s="227"/>
      <c r="F106" s="228" t="s">
        <v>1747</v>
      </c>
      <c r="G106" s="207"/>
      <c r="H106" s="207" t="s">
        <v>1787</v>
      </c>
      <c r="I106" s="207" t="s">
        <v>1749</v>
      </c>
      <c r="J106" s="207">
        <v>20</v>
      </c>
      <c r="K106" s="219"/>
    </row>
    <row r="107" spans="2:11" ht="15" customHeight="1">
      <c r="B107" s="218"/>
      <c r="C107" s="207" t="s">
        <v>1750</v>
      </c>
      <c r="D107" s="207"/>
      <c r="E107" s="207"/>
      <c r="F107" s="228" t="s">
        <v>1747</v>
      </c>
      <c r="G107" s="207"/>
      <c r="H107" s="207" t="s">
        <v>1787</v>
      </c>
      <c r="I107" s="207" t="s">
        <v>1749</v>
      </c>
      <c r="J107" s="207">
        <v>120</v>
      </c>
      <c r="K107" s="219"/>
    </row>
    <row r="108" spans="2:11" ht="15" customHeight="1">
      <c r="B108" s="230"/>
      <c r="C108" s="207" t="s">
        <v>1752</v>
      </c>
      <c r="D108" s="207"/>
      <c r="E108" s="207"/>
      <c r="F108" s="228" t="s">
        <v>1753</v>
      </c>
      <c r="G108" s="207"/>
      <c r="H108" s="207" t="s">
        <v>1787</v>
      </c>
      <c r="I108" s="207" t="s">
        <v>1749</v>
      </c>
      <c r="J108" s="207">
        <v>50</v>
      </c>
      <c r="K108" s="219"/>
    </row>
    <row r="109" spans="2:11" ht="15" customHeight="1">
      <c r="B109" s="230"/>
      <c r="C109" s="207" t="s">
        <v>1755</v>
      </c>
      <c r="D109" s="207"/>
      <c r="E109" s="207"/>
      <c r="F109" s="228" t="s">
        <v>1747</v>
      </c>
      <c r="G109" s="207"/>
      <c r="H109" s="207" t="s">
        <v>1787</v>
      </c>
      <c r="I109" s="207" t="s">
        <v>1757</v>
      </c>
      <c r="J109" s="207"/>
      <c r="K109" s="219"/>
    </row>
    <row r="110" spans="2:11" ht="15" customHeight="1">
      <c r="B110" s="230"/>
      <c r="C110" s="207" t="s">
        <v>1766</v>
      </c>
      <c r="D110" s="207"/>
      <c r="E110" s="207"/>
      <c r="F110" s="228" t="s">
        <v>1753</v>
      </c>
      <c r="G110" s="207"/>
      <c r="H110" s="207" t="s">
        <v>1787</v>
      </c>
      <c r="I110" s="207" t="s">
        <v>1749</v>
      </c>
      <c r="J110" s="207">
        <v>50</v>
      </c>
      <c r="K110" s="219"/>
    </row>
    <row r="111" spans="2:11" ht="15" customHeight="1">
      <c r="B111" s="230"/>
      <c r="C111" s="207" t="s">
        <v>1774</v>
      </c>
      <c r="D111" s="207"/>
      <c r="E111" s="207"/>
      <c r="F111" s="228" t="s">
        <v>1753</v>
      </c>
      <c r="G111" s="207"/>
      <c r="H111" s="207" t="s">
        <v>1787</v>
      </c>
      <c r="I111" s="207" t="s">
        <v>1749</v>
      </c>
      <c r="J111" s="207">
        <v>50</v>
      </c>
      <c r="K111" s="219"/>
    </row>
    <row r="112" spans="2:11" ht="15" customHeight="1">
      <c r="B112" s="230"/>
      <c r="C112" s="207" t="s">
        <v>1772</v>
      </c>
      <c r="D112" s="207"/>
      <c r="E112" s="207"/>
      <c r="F112" s="228" t="s">
        <v>1753</v>
      </c>
      <c r="G112" s="207"/>
      <c r="H112" s="207" t="s">
        <v>1787</v>
      </c>
      <c r="I112" s="207" t="s">
        <v>1749</v>
      </c>
      <c r="J112" s="207">
        <v>50</v>
      </c>
      <c r="K112" s="219"/>
    </row>
    <row r="113" spans="2:11" ht="15" customHeight="1">
      <c r="B113" s="230"/>
      <c r="C113" s="207" t="s">
        <v>55</v>
      </c>
      <c r="D113" s="207"/>
      <c r="E113" s="207"/>
      <c r="F113" s="228" t="s">
        <v>1747</v>
      </c>
      <c r="G113" s="207"/>
      <c r="H113" s="207" t="s">
        <v>1788</v>
      </c>
      <c r="I113" s="207" t="s">
        <v>1749</v>
      </c>
      <c r="J113" s="207">
        <v>20</v>
      </c>
      <c r="K113" s="219"/>
    </row>
    <row r="114" spans="2:11" ht="15" customHeight="1">
      <c r="B114" s="230"/>
      <c r="C114" s="207" t="s">
        <v>1789</v>
      </c>
      <c r="D114" s="207"/>
      <c r="E114" s="207"/>
      <c r="F114" s="228" t="s">
        <v>1747</v>
      </c>
      <c r="G114" s="207"/>
      <c r="H114" s="207" t="s">
        <v>1790</v>
      </c>
      <c r="I114" s="207" t="s">
        <v>1749</v>
      </c>
      <c r="J114" s="207">
        <v>120</v>
      </c>
      <c r="K114" s="219"/>
    </row>
    <row r="115" spans="2:11" ht="15" customHeight="1">
      <c r="B115" s="230"/>
      <c r="C115" s="207" t="s">
        <v>40</v>
      </c>
      <c r="D115" s="207"/>
      <c r="E115" s="207"/>
      <c r="F115" s="228" t="s">
        <v>1747</v>
      </c>
      <c r="G115" s="207"/>
      <c r="H115" s="207" t="s">
        <v>1791</v>
      </c>
      <c r="I115" s="207" t="s">
        <v>1782</v>
      </c>
      <c r="J115" s="207"/>
      <c r="K115" s="219"/>
    </row>
    <row r="116" spans="2:11" ht="15" customHeight="1">
      <c r="B116" s="230"/>
      <c r="C116" s="207" t="s">
        <v>50</v>
      </c>
      <c r="D116" s="207"/>
      <c r="E116" s="207"/>
      <c r="F116" s="228" t="s">
        <v>1747</v>
      </c>
      <c r="G116" s="207"/>
      <c r="H116" s="207" t="s">
        <v>1792</v>
      </c>
      <c r="I116" s="207" t="s">
        <v>1782</v>
      </c>
      <c r="J116" s="207"/>
      <c r="K116" s="219"/>
    </row>
    <row r="117" spans="2:11" ht="15" customHeight="1">
      <c r="B117" s="230"/>
      <c r="C117" s="207" t="s">
        <v>59</v>
      </c>
      <c r="D117" s="207"/>
      <c r="E117" s="207"/>
      <c r="F117" s="228" t="s">
        <v>1747</v>
      </c>
      <c r="G117" s="207"/>
      <c r="H117" s="207" t="s">
        <v>1793</v>
      </c>
      <c r="I117" s="207" t="s">
        <v>1794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27" t="s">
        <v>1795</v>
      </c>
      <c r="D122" s="327"/>
      <c r="E122" s="327"/>
      <c r="F122" s="327"/>
      <c r="G122" s="327"/>
      <c r="H122" s="327"/>
      <c r="I122" s="327"/>
      <c r="J122" s="327"/>
      <c r="K122" s="245"/>
    </row>
    <row r="123" spans="2:11" ht="17.25" customHeight="1">
      <c r="B123" s="246"/>
      <c r="C123" s="220" t="s">
        <v>1741</v>
      </c>
      <c r="D123" s="220"/>
      <c r="E123" s="220"/>
      <c r="F123" s="220" t="s">
        <v>1742</v>
      </c>
      <c r="G123" s="221"/>
      <c r="H123" s="220" t="s">
        <v>56</v>
      </c>
      <c r="I123" s="220" t="s">
        <v>59</v>
      </c>
      <c r="J123" s="220" t="s">
        <v>1743</v>
      </c>
      <c r="K123" s="247"/>
    </row>
    <row r="124" spans="2:11" ht="17.25" customHeight="1">
      <c r="B124" s="246"/>
      <c r="C124" s="222" t="s">
        <v>1744</v>
      </c>
      <c r="D124" s="222"/>
      <c r="E124" s="222"/>
      <c r="F124" s="223" t="s">
        <v>1745</v>
      </c>
      <c r="G124" s="224"/>
      <c r="H124" s="222"/>
      <c r="I124" s="222"/>
      <c r="J124" s="222" t="s">
        <v>1746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1750</v>
      </c>
      <c r="D126" s="227"/>
      <c r="E126" s="227"/>
      <c r="F126" s="228" t="s">
        <v>1747</v>
      </c>
      <c r="G126" s="207"/>
      <c r="H126" s="207" t="s">
        <v>1787</v>
      </c>
      <c r="I126" s="207" t="s">
        <v>1749</v>
      </c>
      <c r="J126" s="207">
        <v>120</v>
      </c>
      <c r="K126" s="251"/>
    </row>
    <row r="127" spans="2:11" ht="15" customHeight="1">
      <c r="B127" s="248"/>
      <c r="C127" s="207" t="s">
        <v>1796</v>
      </c>
      <c r="D127" s="207"/>
      <c r="E127" s="207"/>
      <c r="F127" s="228" t="s">
        <v>1747</v>
      </c>
      <c r="G127" s="207"/>
      <c r="H127" s="207" t="s">
        <v>1797</v>
      </c>
      <c r="I127" s="207" t="s">
        <v>1749</v>
      </c>
      <c r="J127" s="207" t="s">
        <v>1798</v>
      </c>
      <c r="K127" s="251"/>
    </row>
    <row r="128" spans="2:11" ht="15" customHeight="1">
      <c r="B128" s="248"/>
      <c r="C128" s="207" t="s">
        <v>86</v>
      </c>
      <c r="D128" s="207"/>
      <c r="E128" s="207"/>
      <c r="F128" s="228" t="s">
        <v>1747</v>
      </c>
      <c r="G128" s="207"/>
      <c r="H128" s="207" t="s">
        <v>1799</v>
      </c>
      <c r="I128" s="207" t="s">
        <v>1749</v>
      </c>
      <c r="J128" s="207" t="s">
        <v>1798</v>
      </c>
      <c r="K128" s="251"/>
    </row>
    <row r="129" spans="2:11" ht="15" customHeight="1">
      <c r="B129" s="248"/>
      <c r="C129" s="207" t="s">
        <v>1758</v>
      </c>
      <c r="D129" s="207"/>
      <c r="E129" s="207"/>
      <c r="F129" s="228" t="s">
        <v>1753</v>
      </c>
      <c r="G129" s="207"/>
      <c r="H129" s="207" t="s">
        <v>1759</v>
      </c>
      <c r="I129" s="207" t="s">
        <v>1749</v>
      </c>
      <c r="J129" s="207">
        <v>15</v>
      </c>
      <c r="K129" s="251"/>
    </row>
    <row r="130" spans="2:11" ht="15" customHeight="1">
      <c r="B130" s="248"/>
      <c r="C130" s="207" t="s">
        <v>1760</v>
      </c>
      <c r="D130" s="207"/>
      <c r="E130" s="207"/>
      <c r="F130" s="228" t="s">
        <v>1753</v>
      </c>
      <c r="G130" s="207"/>
      <c r="H130" s="207" t="s">
        <v>1761</v>
      </c>
      <c r="I130" s="207" t="s">
        <v>1749</v>
      </c>
      <c r="J130" s="207">
        <v>15</v>
      </c>
      <c r="K130" s="251"/>
    </row>
    <row r="131" spans="2:11" ht="15" customHeight="1">
      <c r="B131" s="248"/>
      <c r="C131" s="207" t="s">
        <v>1762</v>
      </c>
      <c r="D131" s="207"/>
      <c r="E131" s="207"/>
      <c r="F131" s="228" t="s">
        <v>1753</v>
      </c>
      <c r="G131" s="207"/>
      <c r="H131" s="207" t="s">
        <v>1763</v>
      </c>
      <c r="I131" s="207" t="s">
        <v>1749</v>
      </c>
      <c r="J131" s="207">
        <v>20</v>
      </c>
      <c r="K131" s="251"/>
    </row>
    <row r="132" spans="2:11" ht="15" customHeight="1">
      <c r="B132" s="248"/>
      <c r="C132" s="207" t="s">
        <v>1764</v>
      </c>
      <c r="D132" s="207"/>
      <c r="E132" s="207"/>
      <c r="F132" s="228" t="s">
        <v>1753</v>
      </c>
      <c r="G132" s="207"/>
      <c r="H132" s="207" t="s">
        <v>1765</v>
      </c>
      <c r="I132" s="207" t="s">
        <v>1749</v>
      </c>
      <c r="J132" s="207">
        <v>20</v>
      </c>
      <c r="K132" s="251"/>
    </row>
    <row r="133" spans="2:11" ht="15" customHeight="1">
      <c r="B133" s="248"/>
      <c r="C133" s="207" t="s">
        <v>1752</v>
      </c>
      <c r="D133" s="207"/>
      <c r="E133" s="207"/>
      <c r="F133" s="228" t="s">
        <v>1753</v>
      </c>
      <c r="G133" s="207"/>
      <c r="H133" s="207" t="s">
        <v>1787</v>
      </c>
      <c r="I133" s="207" t="s">
        <v>1749</v>
      </c>
      <c r="J133" s="207">
        <v>50</v>
      </c>
      <c r="K133" s="251"/>
    </row>
    <row r="134" spans="2:11" ht="15" customHeight="1">
      <c r="B134" s="248"/>
      <c r="C134" s="207" t="s">
        <v>1766</v>
      </c>
      <c r="D134" s="207"/>
      <c r="E134" s="207"/>
      <c r="F134" s="228" t="s">
        <v>1753</v>
      </c>
      <c r="G134" s="207"/>
      <c r="H134" s="207" t="s">
        <v>1787</v>
      </c>
      <c r="I134" s="207" t="s">
        <v>1749</v>
      </c>
      <c r="J134" s="207">
        <v>50</v>
      </c>
      <c r="K134" s="251"/>
    </row>
    <row r="135" spans="2:11" ht="15" customHeight="1">
      <c r="B135" s="248"/>
      <c r="C135" s="207" t="s">
        <v>1772</v>
      </c>
      <c r="D135" s="207"/>
      <c r="E135" s="207"/>
      <c r="F135" s="228" t="s">
        <v>1753</v>
      </c>
      <c r="G135" s="207"/>
      <c r="H135" s="207" t="s">
        <v>1787</v>
      </c>
      <c r="I135" s="207" t="s">
        <v>1749</v>
      </c>
      <c r="J135" s="207">
        <v>50</v>
      </c>
      <c r="K135" s="251"/>
    </row>
    <row r="136" spans="2:11" ht="15" customHeight="1">
      <c r="B136" s="248"/>
      <c r="C136" s="207" t="s">
        <v>1774</v>
      </c>
      <c r="D136" s="207"/>
      <c r="E136" s="207"/>
      <c r="F136" s="228" t="s">
        <v>1753</v>
      </c>
      <c r="G136" s="207"/>
      <c r="H136" s="207" t="s">
        <v>1787</v>
      </c>
      <c r="I136" s="207" t="s">
        <v>1749</v>
      </c>
      <c r="J136" s="207">
        <v>50</v>
      </c>
      <c r="K136" s="251"/>
    </row>
    <row r="137" spans="2:11" ht="15" customHeight="1">
      <c r="B137" s="248"/>
      <c r="C137" s="207" t="s">
        <v>1775</v>
      </c>
      <c r="D137" s="207"/>
      <c r="E137" s="207"/>
      <c r="F137" s="228" t="s">
        <v>1753</v>
      </c>
      <c r="G137" s="207"/>
      <c r="H137" s="207" t="s">
        <v>1800</v>
      </c>
      <c r="I137" s="207" t="s">
        <v>1749</v>
      </c>
      <c r="J137" s="207">
        <v>255</v>
      </c>
      <c r="K137" s="251"/>
    </row>
    <row r="138" spans="2:11" ht="15" customHeight="1">
      <c r="B138" s="248"/>
      <c r="C138" s="207" t="s">
        <v>1777</v>
      </c>
      <c r="D138" s="207"/>
      <c r="E138" s="207"/>
      <c r="F138" s="228" t="s">
        <v>1747</v>
      </c>
      <c r="G138" s="207"/>
      <c r="H138" s="207" t="s">
        <v>1801</v>
      </c>
      <c r="I138" s="207" t="s">
        <v>1779</v>
      </c>
      <c r="J138" s="207"/>
      <c r="K138" s="251"/>
    </row>
    <row r="139" spans="2:11" ht="15" customHeight="1">
      <c r="B139" s="248"/>
      <c r="C139" s="207" t="s">
        <v>1780</v>
      </c>
      <c r="D139" s="207"/>
      <c r="E139" s="207"/>
      <c r="F139" s="228" t="s">
        <v>1747</v>
      </c>
      <c r="G139" s="207"/>
      <c r="H139" s="207" t="s">
        <v>1802</v>
      </c>
      <c r="I139" s="207" t="s">
        <v>1782</v>
      </c>
      <c r="J139" s="207"/>
      <c r="K139" s="251"/>
    </row>
    <row r="140" spans="2:11" ht="15" customHeight="1">
      <c r="B140" s="248"/>
      <c r="C140" s="207" t="s">
        <v>1783</v>
      </c>
      <c r="D140" s="207"/>
      <c r="E140" s="207"/>
      <c r="F140" s="228" t="s">
        <v>1747</v>
      </c>
      <c r="G140" s="207"/>
      <c r="H140" s="207" t="s">
        <v>1783</v>
      </c>
      <c r="I140" s="207" t="s">
        <v>1782</v>
      </c>
      <c r="J140" s="207"/>
      <c r="K140" s="251"/>
    </row>
    <row r="141" spans="2:11" ht="15" customHeight="1">
      <c r="B141" s="248"/>
      <c r="C141" s="207" t="s">
        <v>40</v>
      </c>
      <c r="D141" s="207"/>
      <c r="E141" s="207"/>
      <c r="F141" s="228" t="s">
        <v>1747</v>
      </c>
      <c r="G141" s="207"/>
      <c r="H141" s="207" t="s">
        <v>1803</v>
      </c>
      <c r="I141" s="207" t="s">
        <v>1782</v>
      </c>
      <c r="J141" s="207"/>
      <c r="K141" s="251"/>
    </row>
    <row r="142" spans="2:11" ht="15" customHeight="1">
      <c r="B142" s="248"/>
      <c r="C142" s="207" t="s">
        <v>1804</v>
      </c>
      <c r="D142" s="207"/>
      <c r="E142" s="207"/>
      <c r="F142" s="228" t="s">
        <v>1747</v>
      </c>
      <c r="G142" s="207"/>
      <c r="H142" s="207" t="s">
        <v>1805</v>
      </c>
      <c r="I142" s="207" t="s">
        <v>1782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29" t="s">
        <v>1806</v>
      </c>
      <c r="D147" s="329"/>
      <c r="E147" s="329"/>
      <c r="F147" s="329"/>
      <c r="G147" s="329"/>
      <c r="H147" s="329"/>
      <c r="I147" s="329"/>
      <c r="J147" s="329"/>
      <c r="K147" s="219"/>
    </row>
    <row r="148" spans="2:11" ht="17.25" customHeight="1">
      <c r="B148" s="218"/>
      <c r="C148" s="220" t="s">
        <v>1741</v>
      </c>
      <c r="D148" s="220"/>
      <c r="E148" s="220"/>
      <c r="F148" s="220" t="s">
        <v>1742</v>
      </c>
      <c r="G148" s="221"/>
      <c r="H148" s="220" t="s">
        <v>56</v>
      </c>
      <c r="I148" s="220" t="s">
        <v>59</v>
      </c>
      <c r="J148" s="220" t="s">
        <v>1743</v>
      </c>
      <c r="K148" s="219"/>
    </row>
    <row r="149" spans="2:11" ht="17.25" customHeight="1">
      <c r="B149" s="218"/>
      <c r="C149" s="222" t="s">
        <v>1744</v>
      </c>
      <c r="D149" s="222"/>
      <c r="E149" s="222"/>
      <c r="F149" s="223" t="s">
        <v>1745</v>
      </c>
      <c r="G149" s="224"/>
      <c r="H149" s="222"/>
      <c r="I149" s="222"/>
      <c r="J149" s="222" t="s">
        <v>1746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1750</v>
      </c>
      <c r="D151" s="207"/>
      <c r="E151" s="207"/>
      <c r="F151" s="256" t="s">
        <v>1747</v>
      </c>
      <c r="G151" s="207"/>
      <c r="H151" s="255" t="s">
        <v>1787</v>
      </c>
      <c r="I151" s="255" t="s">
        <v>1749</v>
      </c>
      <c r="J151" s="255">
        <v>120</v>
      </c>
      <c r="K151" s="251"/>
    </row>
    <row r="152" spans="2:11" ht="15" customHeight="1">
      <c r="B152" s="230"/>
      <c r="C152" s="255" t="s">
        <v>1796</v>
      </c>
      <c r="D152" s="207"/>
      <c r="E152" s="207"/>
      <c r="F152" s="256" t="s">
        <v>1747</v>
      </c>
      <c r="G152" s="207"/>
      <c r="H152" s="255" t="s">
        <v>1807</v>
      </c>
      <c r="I152" s="255" t="s">
        <v>1749</v>
      </c>
      <c r="J152" s="255" t="s">
        <v>1798</v>
      </c>
      <c r="K152" s="251"/>
    </row>
    <row r="153" spans="2:11" ht="15" customHeight="1">
      <c r="B153" s="230"/>
      <c r="C153" s="255" t="s">
        <v>86</v>
      </c>
      <c r="D153" s="207"/>
      <c r="E153" s="207"/>
      <c r="F153" s="256" t="s">
        <v>1747</v>
      </c>
      <c r="G153" s="207"/>
      <c r="H153" s="255" t="s">
        <v>1808</v>
      </c>
      <c r="I153" s="255" t="s">
        <v>1749</v>
      </c>
      <c r="J153" s="255" t="s">
        <v>1798</v>
      </c>
      <c r="K153" s="251"/>
    </row>
    <row r="154" spans="2:11" ht="15" customHeight="1">
      <c r="B154" s="230"/>
      <c r="C154" s="255" t="s">
        <v>1752</v>
      </c>
      <c r="D154" s="207"/>
      <c r="E154" s="207"/>
      <c r="F154" s="256" t="s">
        <v>1753</v>
      </c>
      <c r="G154" s="207"/>
      <c r="H154" s="255" t="s">
        <v>1787</v>
      </c>
      <c r="I154" s="255" t="s">
        <v>1749</v>
      </c>
      <c r="J154" s="255">
        <v>50</v>
      </c>
      <c r="K154" s="251"/>
    </row>
    <row r="155" spans="2:11" ht="15" customHeight="1">
      <c r="B155" s="230"/>
      <c r="C155" s="255" t="s">
        <v>1755</v>
      </c>
      <c r="D155" s="207"/>
      <c r="E155" s="207"/>
      <c r="F155" s="256" t="s">
        <v>1747</v>
      </c>
      <c r="G155" s="207"/>
      <c r="H155" s="255" t="s">
        <v>1787</v>
      </c>
      <c r="I155" s="255" t="s">
        <v>1757</v>
      </c>
      <c r="J155" s="255"/>
      <c r="K155" s="251"/>
    </row>
    <row r="156" spans="2:11" ht="15" customHeight="1">
      <c r="B156" s="230"/>
      <c r="C156" s="255" t="s">
        <v>1766</v>
      </c>
      <c r="D156" s="207"/>
      <c r="E156" s="207"/>
      <c r="F156" s="256" t="s">
        <v>1753</v>
      </c>
      <c r="G156" s="207"/>
      <c r="H156" s="255" t="s">
        <v>1787</v>
      </c>
      <c r="I156" s="255" t="s">
        <v>1749</v>
      </c>
      <c r="J156" s="255">
        <v>50</v>
      </c>
      <c r="K156" s="251"/>
    </row>
    <row r="157" spans="2:11" ht="15" customHeight="1">
      <c r="B157" s="230"/>
      <c r="C157" s="255" t="s">
        <v>1774</v>
      </c>
      <c r="D157" s="207"/>
      <c r="E157" s="207"/>
      <c r="F157" s="256" t="s">
        <v>1753</v>
      </c>
      <c r="G157" s="207"/>
      <c r="H157" s="255" t="s">
        <v>1787</v>
      </c>
      <c r="I157" s="255" t="s">
        <v>1749</v>
      </c>
      <c r="J157" s="255">
        <v>50</v>
      </c>
      <c r="K157" s="251"/>
    </row>
    <row r="158" spans="2:11" ht="15" customHeight="1">
      <c r="B158" s="230"/>
      <c r="C158" s="255" t="s">
        <v>1772</v>
      </c>
      <c r="D158" s="207"/>
      <c r="E158" s="207"/>
      <c r="F158" s="256" t="s">
        <v>1753</v>
      </c>
      <c r="G158" s="207"/>
      <c r="H158" s="255" t="s">
        <v>1787</v>
      </c>
      <c r="I158" s="255" t="s">
        <v>1749</v>
      </c>
      <c r="J158" s="255">
        <v>50</v>
      </c>
      <c r="K158" s="251"/>
    </row>
    <row r="159" spans="2:11" ht="15" customHeight="1">
      <c r="B159" s="230"/>
      <c r="C159" s="255" t="s">
        <v>105</v>
      </c>
      <c r="D159" s="207"/>
      <c r="E159" s="207"/>
      <c r="F159" s="256" t="s">
        <v>1747</v>
      </c>
      <c r="G159" s="207"/>
      <c r="H159" s="255" t="s">
        <v>1809</v>
      </c>
      <c r="I159" s="255" t="s">
        <v>1749</v>
      </c>
      <c r="J159" s="255" t="s">
        <v>1810</v>
      </c>
      <c r="K159" s="251"/>
    </row>
    <row r="160" spans="2:11" ht="15" customHeight="1">
      <c r="B160" s="230"/>
      <c r="C160" s="255" t="s">
        <v>1811</v>
      </c>
      <c r="D160" s="207"/>
      <c r="E160" s="207"/>
      <c r="F160" s="256" t="s">
        <v>1747</v>
      </c>
      <c r="G160" s="207"/>
      <c r="H160" s="255" t="s">
        <v>1812</v>
      </c>
      <c r="I160" s="255" t="s">
        <v>1782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27" t="s">
        <v>1813</v>
      </c>
      <c r="D165" s="327"/>
      <c r="E165" s="327"/>
      <c r="F165" s="327"/>
      <c r="G165" s="327"/>
      <c r="H165" s="327"/>
      <c r="I165" s="327"/>
      <c r="J165" s="327"/>
      <c r="K165" s="200"/>
    </row>
    <row r="166" spans="2:11" ht="17.25" customHeight="1">
      <c r="B166" s="199"/>
      <c r="C166" s="220" t="s">
        <v>1741</v>
      </c>
      <c r="D166" s="220"/>
      <c r="E166" s="220"/>
      <c r="F166" s="220" t="s">
        <v>1742</v>
      </c>
      <c r="G166" s="260"/>
      <c r="H166" s="261" t="s">
        <v>56</v>
      </c>
      <c r="I166" s="261" t="s">
        <v>59</v>
      </c>
      <c r="J166" s="220" t="s">
        <v>1743</v>
      </c>
      <c r="K166" s="200"/>
    </row>
    <row r="167" spans="2:11" ht="17.25" customHeight="1">
      <c r="B167" s="201"/>
      <c r="C167" s="222" t="s">
        <v>1744</v>
      </c>
      <c r="D167" s="222"/>
      <c r="E167" s="222"/>
      <c r="F167" s="223" t="s">
        <v>1745</v>
      </c>
      <c r="G167" s="262"/>
      <c r="H167" s="263"/>
      <c r="I167" s="263"/>
      <c r="J167" s="222" t="s">
        <v>1746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1750</v>
      </c>
      <c r="D169" s="207"/>
      <c r="E169" s="207"/>
      <c r="F169" s="228" t="s">
        <v>1747</v>
      </c>
      <c r="G169" s="207"/>
      <c r="H169" s="207" t="s">
        <v>1787</v>
      </c>
      <c r="I169" s="207" t="s">
        <v>1749</v>
      </c>
      <c r="J169" s="207">
        <v>120</v>
      </c>
      <c r="K169" s="251"/>
    </row>
    <row r="170" spans="2:11" ht="15" customHeight="1">
      <c r="B170" s="230"/>
      <c r="C170" s="207" t="s">
        <v>1796</v>
      </c>
      <c r="D170" s="207"/>
      <c r="E170" s="207"/>
      <c r="F170" s="228" t="s">
        <v>1747</v>
      </c>
      <c r="G170" s="207"/>
      <c r="H170" s="207" t="s">
        <v>1797</v>
      </c>
      <c r="I170" s="207" t="s">
        <v>1749</v>
      </c>
      <c r="J170" s="207" t="s">
        <v>1798</v>
      </c>
      <c r="K170" s="251"/>
    </row>
    <row r="171" spans="2:11" ht="15" customHeight="1">
      <c r="B171" s="230"/>
      <c r="C171" s="207" t="s">
        <v>86</v>
      </c>
      <c r="D171" s="207"/>
      <c r="E171" s="207"/>
      <c r="F171" s="228" t="s">
        <v>1747</v>
      </c>
      <c r="G171" s="207"/>
      <c r="H171" s="207" t="s">
        <v>1814</v>
      </c>
      <c r="I171" s="207" t="s">
        <v>1749</v>
      </c>
      <c r="J171" s="207" t="s">
        <v>1798</v>
      </c>
      <c r="K171" s="251"/>
    </row>
    <row r="172" spans="2:11" ht="15" customHeight="1">
      <c r="B172" s="230"/>
      <c r="C172" s="207" t="s">
        <v>1752</v>
      </c>
      <c r="D172" s="207"/>
      <c r="E172" s="207"/>
      <c r="F172" s="228" t="s">
        <v>1753</v>
      </c>
      <c r="G172" s="207"/>
      <c r="H172" s="207" t="s">
        <v>1814</v>
      </c>
      <c r="I172" s="207" t="s">
        <v>1749</v>
      </c>
      <c r="J172" s="207">
        <v>50</v>
      </c>
      <c r="K172" s="251"/>
    </row>
    <row r="173" spans="2:11" ht="15" customHeight="1">
      <c r="B173" s="230"/>
      <c r="C173" s="207" t="s">
        <v>1755</v>
      </c>
      <c r="D173" s="207"/>
      <c r="E173" s="207"/>
      <c r="F173" s="228" t="s">
        <v>1747</v>
      </c>
      <c r="G173" s="207"/>
      <c r="H173" s="207" t="s">
        <v>1814</v>
      </c>
      <c r="I173" s="207" t="s">
        <v>1757</v>
      </c>
      <c r="J173" s="207"/>
      <c r="K173" s="251"/>
    </row>
    <row r="174" spans="2:11" ht="15" customHeight="1">
      <c r="B174" s="230"/>
      <c r="C174" s="207" t="s">
        <v>1766</v>
      </c>
      <c r="D174" s="207"/>
      <c r="E174" s="207"/>
      <c r="F174" s="228" t="s">
        <v>1753</v>
      </c>
      <c r="G174" s="207"/>
      <c r="H174" s="207" t="s">
        <v>1814</v>
      </c>
      <c r="I174" s="207" t="s">
        <v>1749</v>
      </c>
      <c r="J174" s="207">
        <v>50</v>
      </c>
      <c r="K174" s="251"/>
    </row>
    <row r="175" spans="2:11" ht="15" customHeight="1">
      <c r="B175" s="230"/>
      <c r="C175" s="207" t="s">
        <v>1774</v>
      </c>
      <c r="D175" s="207"/>
      <c r="E175" s="207"/>
      <c r="F175" s="228" t="s">
        <v>1753</v>
      </c>
      <c r="G175" s="207"/>
      <c r="H175" s="207" t="s">
        <v>1814</v>
      </c>
      <c r="I175" s="207" t="s">
        <v>1749</v>
      </c>
      <c r="J175" s="207">
        <v>50</v>
      </c>
      <c r="K175" s="251"/>
    </row>
    <row r="176" spans="2:11" ht="15" customHeight="1">
      <c r="B176" s="230"/>
      <c r="C176" s="207" t="s">
        <v>1772</v>
      </c>
      <c r="D176" s="207"/>
      <c r="E176" s="207"/>
      <c r="F176" s="228" t="s">
        <v>1753</v>
      </c>
      <c r="G176" s="207"/>
      <c r="H176" s="207" t="s">
        <v>1814</v>
      </c>
      <c r="I176" s="207" t="s">
        <v>1749</v>
      </c>
      <c r="J176" s="207">
        <v>50</v>
      </c>
      <c r="K176" s="251"/>
    </row>
    <row r="177" spans="2:11" ht="15" customHeight="1">
      <c r="B177" s="230"/>
      <c r="C177" s="207" t="s">
        <v>121</v>
      </c>
      <c r="D177" s="207"/>
      <c r="E177" s="207"/>
      <c r="F177" s="228" t="s">
        <v>1747</v>
      </c>
      <c r="G177" s="207"/>
      <c r="H177" s="207" t="s">
        <v>1815</v>
      </c>
      <c r="I177" s="207" t="s">
        <v>1816</v>
      </c>
      <c r="J177" s="207"/>
      <c r="K177" s="251"/>
    </row>
    <row r="178" spans="2:11" ht="15" customHeight="1">
      <c r="B178" s="230"/>
      <c r="C178" s="207" t="s">
        <v>59</v>
      </c>
      <c r="D178" s="207"/>
      <c r="E178" s="207"/>
      <c r="F178" s="228" t="s">
        <v>1747</v>
      </c>
      <c r="G178" s="207"/>
      <c r="H178" s="207" t="s">
        <v>1817</v>
      </c>
      <c r="I178" s="207" t="s">
        <v>1818</v>
      </c>
      <c r="J178" s="207">
        <v>1</v>
      </c>
      <c r="K178" s="251"/>
    </row>
    <row r="179" spans="2:11" ht="15" customHeight="1">
      <c r="B179" s="230"/>
      <c r="C179" s="207" t="s">
        <v>55</v>
      </c>
      <c r="D179" s="207"/>
      <c r="E179" s="207"/>
      <c r="F179" s="228" t="s">
        <v>1747</v>
      </c>
      <c r="G179" s="207"/>
      <c r="H179" s="207" t="s">
        <v>1819</v>
      </c>
      <c r="I179" s="207" t="s">
        <v>1749</v>
      </c>
      <c r="J179" s="207">
        <v>20</v>
      </c>
      <c r="K179" s="251"/>
    </row>
    <row r="180" spans="2:11" ht="15" customHeight="1">
      <c r="B180" s="230"/>
      <c r="C180" s="207" t="s">
        <v>56</v>
      </c>
      <c r="D180" s="207"/>
      <c r="E180" s="207"/>
      <c r="F180" s="228" t="s">
        <v>1747</v>
      </c>
      <c r="G180" s="207"/>
      <c r="H180" s="207" t="s">
        <v>1820</v>
      </c>
      <c r="I180" s="207" t="s">
        <v>1749</v>
      </c>
      <c r="J180" s="207">
        <v>255</v>
      </c>
      <c r="K180" s="251"/>
    </row>
    <row r="181" spans="2:11" ht="15" customHeight="1">
      <c r="B181" s="230"/>
      <c r="C181" s="207" t="s">
        <v>122</v>
      </c>
      <c r="D181" s="207"/>
      <c r="E181" s="207"/>
      <c r="F181" s="228" t="s">
        <v>1747</v>
      </c>
      <c r="G181" s="207"/>
      <c r="H181" s="207" t="s">
        <v>1711</v>
      </c>
      <c r="I181" s="207" t="s">
        <v>1749</v>
      </c>
      <c r="J181" s="207">
        <v>10</v>
      </c>
      <c r="K181" s="251"/>
    </row>
    <row r="182" spans="2:11" ht="15" customHeight="1">
      <c r="B182" s="230"/>
      <c r="C182" s="207" t="s">
        <v>123</v>
      </c>
      <c r="D182" s="207"/>
      <c r="E182" s="207"/>
      <c r="F182" s="228" t="s">
        <v>1747</v>
      </c>
      <c r="G182" s="207"/>
      <c r="H182" s="207" t="s">
        <v>1821</v>
      </c>
      <c r="I182" s="207" t="s">
        <v>1782</v>
      </c>
      <c r="J182" s="207"/>
      <c r="K182" s="251"/>
    </row>
    <row r="183" spans="2:11" ht="15" customHeight="1">
      <c r="B183" s="230"/>
      <c r="C183" s="207" t="s">
        <v>1822</v>
      </c>
      <c r="D183" s="207"/>
      <c r="E183" s="207"/>
      <c r="F183" s="228" t="s">
        <v>1747</v>
      </c>
      <c r="G183" s="207"/>
      <c r="H183" s="207" t="s">
        <v>1823</v>
      </c>
      <c r="I183" s="207" t="s">
        <v>1782</v>
      </c>
      <c r="J183" s="207"/>
      <c r="K183" s="251"/>
    </row>
    <row r="184" spans="2:11" ht="15" customHeight="1">
      <c r="B184" s="230"/>
      <c r="C184" s="207" t="s">
        <v>1811</v>
      </c>
      <c r="D184" s="207"/>
      <c r="E184" s="207"/>
      <c r="F184" s="228" t="s">
        <v>1747</v>
      </c>
      <c r="G184" s="207"/>
      <c r="H184" s="207" t="s">
        <v>1824</v>
      </c>
      <c r="I184" s="207" t="s">
        <v>1782</v>
      </c>
      <c r="J184" s="207"/>
      <c r="K184" s="251"/>
    </row>
    <row r="185" spans="2:11" ht="15" customHeight="1">
      <c r="B185" s="230"/>
      <c r="C185" s="207" t="s">
        <v>125</v>
      </c>
      <c r="D185" s="207"/>
      <c r="E185" s="207"/>
      <c r="F185" s="228" t="s">
        <v>1753</v>
      </c>
      <c r="G185" s="207"/>
      <c r="H185" s="207" t="s">
        <v>1825</v>
      </c>
      <c r="I185" s="207" t="s">
        <v>1749</v>
      </c>
      <c r="J185" s="207">
        <v>50</v>
      </c>
      <c r="K185" s="251"/>
    </row>
    <row r="186" spans="2:11" ht="15" customHeight="1">
      <c r="B186" s="230"/>
      <c r="C186" s="207" t="s">
        <v>1826</v>
      </c>
      <c r="D186" s="207"/>
      <c r="E186" s="207"/>
      <c r="F186" s="228" t="s">
        <v>1753</v>
      </c>
      <c r="G186" s="207"/>
      <c r="H186" s="207" t="s">
        <v>1827</v>
      </c>
      <c r="I186" s="207" t="s">
        <v>1828</v>
      </c>
      <c r="J186" s="207"/>
      <c r="K186" s="251"/>
    </row>
    <row r="187" spans="2:11" ht="15" customHeight="1">
      <c r="B187" s="230"/>
      <c r="C187" s="207" t="s">
        <v>1829</v>
      </c>
      <c r="D187" s="207"/>
      <c r="E187" s="207"/>
      <c r="F187" s="228" t="s">
        <v>1753</v>
      </c>
      <c r="G187" s="207"/>
      <c r="H187" s="207" t="s">
        <v>1830</v>
      </c>
      <c r="I187" s="207" t="s">
        <v>1828</v>
      </c>
      <c r="J187" s="207"/>
      <c r="K187" s="251"/>
    </row>
    <row r="188" spans="2:11" ht="15" customHeight="1">
      <c r="B188" s="230"/>
      <c r="C188" s="207" t="s">
        <v>1831</v>
      </c>
      <c r="D188" s="207"/>
      <c r="E188" s="207"/>
      <c r="F188" s="228" t="s">
        <v>1753</v>
      </c>
      <c r="G188" s="207"/>
      <c r="H188" s="207" t="s">
        <v>1832</v>
      </c>
      <c r="I188" s="207" t="s">
        <v>1828</v>
      </c>
      <c r="J188" s="207"/>
      <c r="K188" s="251"/>
    </row>
    <row r="189" spans="2:11" ht="15" customHeight="1">
      <c r="B189" s="230"/>
      <c r="C189" s="264" t="s">
        <v>1833</v>
      </c>
      <c r="D189" s="207"/>
      <c r="E189" s="207"/>
      <c r="F189" s="228" t="s">
        <v>1753</v>
      </c>
      <c r="G189" s="207"/>
      <c r="H189" s="207" t="s">
        <v>1834</v>
      </c>
      <c r="I189" s="207" t="s">
        <v>1835</v>
      </c>
      <c r="J189" s="265" t="s">
        <v>1836</v>
      </c>
      <c r="K189" s="251"/>
    </row>
    <row r="190" spans="2:11" ht="15" customHeight="1">
      <c r="B190" s="266"/>
      <c r="C190" s="267" t="s">
        <v>1837</v>
      </c>
      <c r="D190" s="268"/>
      <c r="E190" s="268"/>
      <c r="F190" s="269" t="s">
        <v>1753</v>
      </c>
      <c r="G190" s="268"/>
      <c r="H190" s="268" t="s">
        <v>1838</v>
      </c>
      <c r="I190" s="268" t="s">
        <v>1835</v>
      </c>
      <c r="J190" s="270" t="s">
        <v>1836</v>
      </c>
      <c r="K190" s="271"/>
    </row>
    <row r="191" spans="2:11" ht="15" customHeight="1">
      <c r="B191" s="230"/>
      <c r="C191" s="264" t="s">
        <v>44</v>
      </c>
      <c r="D191" s="207"/>
      <c r="E191" s="207"/>
      <c r="F191" s="228" t="s">
        <v>1747</v>
      </c>
      <c r="G191" s="207"/>
      <c r="H191" s="204" t="s">
        <v>1839</v>
      </c>
      <c r="I191" s="207" t="s">
        <v>1840</v>
      </c>
      <c r="J191" s="207"/>
      <c r="K191" s="251"/>
    </row>
    <row r="192" spans="2:11" ht="15" customHeight="1">
      <c r="B192" s="230"/>
      <c r="C192" s="264" t="s">
        <v>1841</v>
      </c>
      <c r="D192" s="207"/>
      <c r="E192" s="207"/>
      <c r="F192" s="228" t="s">
        <v>1747</v>
      </c>
      <c r="G192" s="207"/>
      <c r="H192" s="207" t="s">
        <v>1842</v>
      </c>
      <c r="I192" s="207" t="s">
        <v>1782</v>
      </c>
      <c r="J192" s="207"/>
      <c r="K192" s="251"/>
    </row>
    <row r="193" spans="2:11" ht="15" customHeight="1">
      <c r="B193" s="230"/>
      <c r="C193" s="264" t="s">
        <v>1843</v>
      </c>
      <c r="D193" s="207"/>
      <c r="E193" s="207"/>
      <c r="F193" s="228" t="s">
        <v>1747</v>
      </c>
      <c r="G193" s="207"/>
      <c r="H193" s="207" t="s">
        <v>1844</v>
      </c>
      <c r="I193" s="207" t="s">
        <v>1782</v>
      </c>
      <c r="J193" s="207"/>
      <c r="K193" s="251"/>
    </row>
    <row r="194" spans="2:11" ht="15" customHeight="1">
      <c r="B194" s="230"/>
      <c r="C194" s="264" t="s">
        <v>1845</v>
      </c>
      <c r="D194" s="207"/>
      <c r="E194" s="207"/>
      <c r="F194" s="228" t="s">
        <v>1753</v>
      </c>
      <c r="G194" s="207"/>
      <c r="H194" s="207" t="s">
        <v>1846</v>
      </c>
      <c r="I194" s="207" t="s">
        <v>1782</v>
      </c>
      <c r="J194" s="207"/>
      <c r="K194" s="251"/>
    </row>
    <row r="195" spans="2:11" ht="15" customHeight="1">
      <c r="B195" s="257"/>
      <c r="C195" s="272"/>
      <c r="D195" s="237"/>
      <c r="E195" s="237"/>
      <c r="F195" s="237"/>
      <c r="G195" s="237"/>
      <c r="H195" s="237"/>
      <c r="I195" s="237"/>
      <c r="J195" s="237"/>
      <c r="K195" s="258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39"/>
      <c r="C197" s="249"/>
      <c r="D197" s="249"/>
      <c r="E197" s="249"/>
      <c r="F197" s="259"/>
      <c r="G197" s="249"/>
      <c r="H197" s="249"/>
      <c r="I197" s="249"/>
      <c r="J197" s="249"/>
      <c r="K197" s="239"/>
    </row>
    <row r="198" spans="2:11" ht="18.75" customHeight="1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</row>
    <row r="199" spans="2:11" ht="13.5">
      <c r="B199" s="196"/>
      <c r="C199" s="197"/>
      <c r="D199" s="197"/>
      <c r="E199" s="197"/>
      <c r="F199" s="197"/>
      <c r="G199" s="197"/>
      <c r="H199" s="197"/>
      <c r="I199" s="197"/>
      <c r="J199" s="197"/>
      <c r="K199" s="198"/>
    </row>
    <row r="200" spans="2:11" ht="21">
      <c r="B200" s="199"/>
      <c r="C200" s="327" t="s">
        <v>1847</v>
      </c>
      <c r="D200" s="327"/>
      <c r="E200" s="327"/>
      <c r="F200" s="327"/>
      <c r="G200" s="327"/>
      <c r="H200" s="327"/>
      <c r="I200" s="327"/>
      <c r="J200" s="327"/>
      <c r="K200" s="200"/>
    </row>
    <row r="201" spans="2:11" ht="25.5" customHeight="1">
      <c r="B201" s="199"/>
      <c r="C201" s="273" t="s">
        <v>1848</v>
      </c>
      <c r="D201" s="273"/>
      <c r="E201" s="273"/>
      <c r="F201" s="273" t="s">
        <v>1849</v>
      </c>
      <c r="G201" s="274"/>
      <c r="H201" s="330" t="s">
        <v>1850</v>
      </c>
      <c r="I201" s="330"/>
      <c r="J201" s="330"/>
      <c r="K201" s="200"/>
    </row>
    <row r="202" spans="2:11" ht="5.25" customHeight="1">
      <c r="B202" s="230"/>
      <c r="C202" s="225"/>
      <c r="D202" s="225"/>
      <c r="E202" s="225"/>
      <c r="F202" s="225"/>
      <c r="G202" s="249"/>
      <c r="H202" s="225"/>
      <c r="I202" s="225"/>
      <c r="J202" s="225"/>
      <c r="K202" s="251"/>
    </row>
    <row r="203" spans="2:11" ht="15" customHeight="1">
      <c r="B203" s="230"/>
      <c r="C203" s="207" t="s">
        <v>1840</v>
      </c>
      <c r="D203" s="207"/>
      <c r="E203" s="207"/>
      <c r="F203" s="228" t="s">
        <v>45</v>
      </c>
      <c r="G203" s="207"/>
      <c r="H203" s="331" t="s">
        <v>1851</v>
      </c>
      <c r="I203" s="331"/>
      <c r="J203" s="331"/>
      <c r="K203" s="251"/>
    </row>
    <row r="204" spans="2:11" ht="15" customHeight="1">
      <c r="B204" s="230"/>
      <c r="C204" s="207"/>
      <c r="D204" s="207"/>
      <c r="E204" s="207"/>
      <c r="F204" s="228" t="s">
        <v>46</v>
      </c>
      <c r="G204" s="207"/>
      <c r="H204" s="331" t="s">
        <v>1852</v>
      </c>
      <c r="I204" s="331"/>
      <c r="J204" s="331"/>
      <c r="K204" s="251"/>
    </row>
    <row r="205" spans="2:11" ht="15" customHeight="1">
      <c r="B205" s="230"/>
      <c r="C205" s="207"/>
      <c r="D205" s="207"/>
      <c r="E205" s="207"/>
      <c r="F205" s="228" t="s">
        <v>49</v>
      </c>
      <c r="G205" s="207"/>
      <c r="H205" s="331" t="s">
        <v>1853</v>
      </c>
      <c r="I205" s="331"/>
      <c r="J205" s="331"/>
      <c r="K205" s="251"/>
    </row>
    <row r="206" spans="2:11" ht="15" customHeight="1">
      <c r="B206" s="230"/>
      <c r="C206" s="207"/>
      <c r="D206" s="207"/>
      <c r="E206" s="207"/>
      <c r="F206" s="228" t="s">
        <v>47</v>
      </c>
      <c r="G206" s="207"/>
      <c r="H206" s="331" t="s">
        <v>1854</v>
      </c>
      <c r="I206" s="331"/>
      <c r="J206" s="331"/>
      <c r="K206" s="251"/>
    </row>
    <row r="207" spans="2:11" ht="15" customHeight="1">
      <c r="B207" s="230"/>
      <c r="C207" s="207"/>
      <c r="D207" s="207"/>
      <c r="E207" s="207"/>
      <c r="F207" s="228" t="s">
        <v>48</v>
      </c>
      <c r="G207" s="207"/>
      <c r="H207" s="331" t="s">
        <v>1855</v>
      </c>
      <c r="I207" s="331"/>
      <c r="J207" s="331"/>
      <c r="K207" s="251"/>
    </row>
    <row r="208" spans="2:11" ht="15" customHeight="1">
      <c r="B208" s="230"/>
      <c r="C208" s="207"/>
      <c r="D208" s="207"/>
      <c r="E208" s="207"/>
      <c r="F208" s="228"/>
      <c r="G208" s="207"/>
      <c r="H208" s="207"/>
      <c r="I208" s="207"/>
      <c r="J208" s="207"/>
      <c r="K208" s="251"/>
    </row>
    <row r="209" spans="2:11" ht="15" customHeight="1">
      <c r="B209" s="230"/>
      <c r="C209" s="207" t="s">
        <v>1794</v>
      </c>
      <c r="D209" s="207"/>
      <c r="E209" s="207"/>
      <c r="F209" s="228" t="s">
        <v>80</v>
      </c>
      <c r="G209" s="207"/>
      <c r="H209" s="331" t="s">
        <v>1856</v>
      </c>
      <c r="I209" s="331"/>
      <c r="J209" s="331"/>
      <c r="K209" s="251"/>
    </row>
    <row r="210" spans="2:11" ht="15" customHeight="1">
      <c r="B210" s="230"/>
      <c r="C210" s="207"/>
      <c r="D210" s="207"/>
      <c r="E210" s="207"/>
      <c r="F210" s="228" t="s">
        <v>1691</v>
      </c>
      <c r="G210" s="207"/>
      <c r="H210" s="331" t="s">
        <v>1692</v>
      </c>
      <c r="I210" s="331"/>
      <c r="J210" s="331"/>
      <c r="K210" s="251"/>
    </row>
    <row r="211" spans="2:11" ht="15" customHeight="1">
      <c r="B211" s="230"/>
      <c r="C211" s="207"/>
      <c r="D211" s="207"/>
      <c r="E211" s="207"/>
      <c r="F211" s="228" t="s">
        <v>1689</v>
      </c>
      <c r="G211" s="207"/>
      <c r="H211" s="331" t="s">
        <v>1857</v>
      </c>
      <c r="I211" s="331"/>
      <c r="J211" s="331"/>
      <c r="K211" s="251"/>
    </row>
    <row r="212" spans="2:11" ht="15" customHeight="1">
      <c r="B212" s="275"/>
      <c r="C212" s="207"/>
      <c r="D212" s="207"/>
      <c r="E212" s="207"/>
      <c r="F212" s="228" t="s">
        <v>97</v>
      </c>
      <c r="G212" s="264"/>
      <c r="H212" s="332" t="s">
        <v>1693</v>
      </c>
      <c r="I212" s="332"/>
      <c r="J212" s="332"/>
      <c r="K212" s="276"/>
    </row>
    <row r="213" spans="2:11" ht="15" customHeight="1">
      <c r="B213" s="275"/>
      <c r="C213" s="207"/>
      <c r="D213" s="207"/>
      <c r="E213" s="207"/>
      <c r="F213" s="228" t="s">
        <v>1694</v>
      </c>
      <c r="G213" s="264"/>
      <c r="H213" s="332" t="s">
        <v>1672</v>
      </c>
      <c r="I213" s="332"/>
      <c r="J213" s="332"/>
      <c r="K213" s="276"/>
    </row>
    <row r="214" spans="2:11" ht="15" customHeight="1">
      <c r="B214" s="275"/>
      <c r="C214" s="207"/>
      <c r="D214" s="207"/>
      <c r="E214" s="207"/>
      <c r="F214" s="228"/>
      <c r="G214" s="264"/>
      <c r="H214" s="255"/>
      <c r="I214" s="255"/>
      <c r="J214" s="255"/>
      <c r="K214" s="276"/>
    </row>
    <row r="215" spans="2:11" ht="15" customHeight="1">
      <c r="B215" s="275"/>
      <c r="C215" s="207" t="s">
        <v>1818</v>
      </c>
      <c r="D215" s="207"/>
      <c r="E215" s="207"/>
      <c r="F215" s="228">
        <v>1</v>
      </c>
      <c r="G215" s="264"/>
      <c r="H215" s="332" t="s">
        <v>1858</v>
      </c>
      <c r="I215" s="332"/>
      <c r="J215" s="332"/>
      <c r="K215" s="276"/>
    </row>
    <row r="216" spans="2:11" ht="15" customHeight="1">
      <c r="B216" s="275"/>
      <c r="C216" s="207"/>
      <c r="D216" s="207"/>
      <c r="E216" s="207"/>
      <c r="F216" s="228">
        <v>2</v>
      </c>
      <c r="G216" s="264"/>
      <c r="H216" s="332" t="s">
        <v>1859</v>
      </c>
      <c r="I216" s="332"/>
      <c r="J216" s="332"/>
      <c r="K216" s="276"/>
    </row>
    <row r="217" spans="2:11" ht="15" customHeight="1">
      <c r="B217" s="275"/>
      <c r="C217" s="207"/>
      <c r="D217" s="207"/>
      <c r="E217" s="207"/>
      <c r="F217" s="228">
        <v>3</v>
      </c>
      <c r="G217" s="264"/>
      <c r="H217" s="332" t="s">
        <v>1860</v>
      </c>
      <c r="I217" s="332"/>
      <c r="J217" s="332"/>
      <c r="K217" s="276"/>
    </row>
    <row r="218" spans="2:11" ht="15" customHeight="1">
      <c r="B218" s="275"/>
      <c r="C218" s="207"/>
      <c r="D218" s="207"/>
      <c r="E218" s="207"/>
      <c r="F218" s="228">
        <v>4</v>
      </c>
      <c r="G218" s="264"/>
      <c r="H218" s="332" t="s">
        <v>1861</v>
      </c>
      <c r="I218" s="332"/>
      <c r="J218" s="332"/>
      <c r="K218" s="276"/>
    </row>
    <row r="219" spans="2:11" ht="12.75" customHeight="1">
      <c r="B219" s="277"/>
      <c r="C219" s="278"/>
      <c r="D219" s="278"/>
      <c r="E219" s="278"/>
      <c r="F219" s="278"/>
      <c r="G219" s="278"/>
      <c r="H219" s="278"/>
      <c r="I219" s="278"/>
      <c r="J219" s="278"/>
      <c r="K219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Podlahová</dc:creator>
  <cp:keywords/>
  <dc:description/>
  <cp:lastModifiedBy>Nina Podlahová</cp:lastModifiedBy>
  <dcterms:created xsi:type="dcterms:W3CDTF">2024-05-13T13:33:57Z</dcterms:created>
  <dcterms:modified xsi:type="dcterms:W3CDTF">2024-05-13T13:34:30Z</dcterms:modified>
  <cp:category/>
  <cp:version/>
  <cp:contentType/>
  <cp:contentStatus/>
</cp:coreProperties>
</file>